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icro\OneDrive\Desktop\Medicare vs. State Medicaid Reimbursement for RPM, CCM, and TCM\"/>
    </mc:Choice>
  </mc:AlternateContent>
  <xr:revisionPtr revIDLastSave="0" documentId="8_{8164789F-61C7-46B2-B89B-F27B03B46F04}" xr6:coauthVersionLast="47" xr6:coauthVersionMax="47" xr10:uidLastSave="{00000000-0000-0000-0000-000000000000}"/>
  <bookViews>
    <workbookView xWindow="390" yWindow="390" windowWidth="30015" windowHeight="14745" xr2:uid="{00000000-000D-0000-FFFF-FFFF00000000}"/>
  </bookViews>
  <sheets>
    <sheet name="Summary_All_Codes" sheetId="1" r:id="rId1"/>
    <sheet name="Medicare_2026_WA" sheetId="2" r:id="rId2"/>
    <sheet name="WA_Medicaid_FFS" sheetId="3" r:id="rId3"/>
    <sheet name="Comparison_Charts" sheetId="4" r:id="rId4"/>
    <sheet name="Medicaid_Monetization_Map" sheetId="5" r:id="rId5"/>
    <sheet name="Revenue_Model_2026" sheetId="6" r:id="rId6"/>
    <sheet name="Notes_Sources" sheetId="7" r:id="rId7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6" l="1"/>
  <c r="C31" i="6"/>
  <c r="E31" i="6" s="1"/>
  <c r="C30" i="6"/>
  <c r="C29" i="6"/>
  <c r="D28" i="6"/>
  <c r="C28" i="6"/>
  <c r="E28" i="6" s="1"/>
  <c r="C27" i="6"/>
  <c r="D26" i="6"/>
  <c r="E26" i="6" s="1"/>
  <c r="C26" i="6"/>
  <c r="C25" i="6"/>
  <c r="E25" i="6" s="1"/>
  <c r="C24" i="6"/>
  <c r="E24" i="6" s="1"/>
  <c r="C23" i="6"/>
  <c r="G18" i="6"/>
  <c r="F18" i="6"/>
  <c r="E18" i="6"/>
  <c r="D30" i="6" s="1"/>
  <c r="D18" i="6"/>
  <c r="G17" i="6"/>
  <c r="F17" i="6"/>
  <c r="E17" i="6"/>
  <c r="D29" i="6" s="1"/>
  <c r="D17" i="6"/>
  <c r="G16" i="6"/>
  <c r="F16" i="6"/>
  <c r="E16" i="6"/>
  <c r="D16" i="6"/>
  <c r="G15" i="6"/>
  <c r="F15" i="6"/>
  <c r="E15" i="6"/>
  <c r="D15" i="6"/>
  <c r="G14" i="6"/>
  <c r="F14" i="6"/>
  <c r="E14" i="6"/>
  <c r="D14" i="6"/>
  <c r="G13" i="6"/>
  <c r="F13" i="6"/>
  <c r="E13" i="6"/>
  <c r="D13" i="6"/>
  <c r="G12" i="6"/>
  <c r="F12" i="6"/>
  <c r="E12" i="6"/>
  <c r="D12" i="6"/>
  <c r="G11" i="6"/>
  <c r="F11" i="6"/>
  <c r="E11" i="6"/>
  <c r="D27" i="6" s="1"/>
  <c r="D11" i="6"/>
  <c r="G10" i="6"/>
  <c r="F10" i="6"/>
  <c r="E10" i="6"/>
  <c r="D10" i="6"/>
  <c r="G9" i="6"/>
  <c r="F9" i="6"/>
  <c r="E9" i="6"/>
  <c r="D25" i="6" s="1"/>
  <c r="D9" i="6"/>
  <c r="G8" i="6"/>
  <c r="F8" i="6"/>
  <c r="E8" i="6"/>
  <c r="D24" i="6" s="1"/>
  <c r="D8" i="6"/>
  <c r="G7" i="6"/>
  <c r="F7" i="6"/>
  <c r="E7" i="6"/>
  <c r="D23" i="6" s="1"/>
  <c r="D7" i="6"/>
  <c r="G6" i="6"/>
  <c r="F6" i="6"/>
  <c r="E6" i="6"/>
  <c r="D6" i="6"/>
  <c r="C17" i="4"/>
  <c r="D17" i="4" s="1"/>
  <c r="B17" i="4"/>
  <c r="E17" i="4" s="1"/>
  <c r="C16" i="4"/>
  <c r="D16" i="4" s="1"/>
  <c r="E16" i="4" s="1"/>
  <c r="B16" i="4"/>
  <c r="C15" i="4"/>
  <c r="D15" i="4" s="1"/>
  <c r="B15" i="4"/>
  <c r="E15" i="4" s="1"/>
  <c r="C14" i="4"/>
  <c r="D14" i="4" s="1"/>
  <c r="B14" i="4"/>
  <c r="E14" i="4" s="1"/>
  <c r="C13" i="4"/>
  <c r="D13" i="4" s="1"/>
  <c r="B13" i="4"/>
  <c r="E13" i="4" s="1"/>
  <c r="C12" i="4"/>
  <c r="D12" i="4" s="1"/>
  <c r="B12" i="4"/>
  <c r="E12" i="4" s="1"/>
  <c r="D11" i="4"/>
  <c r="E11" i="4" s="1"/>
  <c r="C11" i="4"/>
  <c r="B11" i="4"/>
  <c r="C10" i="4"/>
  <c r="D10" i="4" s="1"/>
  <c r="B10" i="4"/>
  <c r="E10" i="4" s="1"/>
  <c r="C9" i="4"/>
  <c r="D9" i="4" s="1"/>
  <c r="B9" i="4"/>
  <c r="C8" i="4"/>
  <c r="D8" i="4" s="1"/>
  <c r="B8" i="4"/>
  <c r="C7" i="4"/>
  <c r="D7" i="4" s="1"/>
  <c r="B7" i="4"/>
  <c r="E7" i="4" s="1"/>
  <c r="C6" i="4"/>
  <c r="D6" i="4" s="1"/>
  <c r="B6" i="4"/>
  <c r="C5" i="4"/>
  <c r="D5" i="4" s="1"/>
  <c r="E5" i="4" s="1"/>
  <c r="B5" i="4"/>
  <c r="E9" i="4" l="1"/>
  <c r="E8" i="4"/>
  <c r="E23" i="6"/>
  <c r="E27" i="6"/>
  <c r="E30" i="6"/>
  <c r="E29" i="6"/>
  <c r="E6" i="4"/>
  <c r="E32" i="6" l="1"/>
</calcChain>
</file>

<file path=xl/sharedStrings.xml><?xml version="1.0" encoding="utf-8"?>
<sst xmlns="http://schemas.openxmlformats.org/spreadsheetml/2006/main" count="443" uniqueCount="188">
  <si>
    <t>RPM, CCM, and TCM CPT Codes — 2026 Reimbursement Summary (Medicare vs Washington Medicaid)</t>
  </si>
  <si>
    <t>DOS range: 2026-01-01 through 2026-12-31. Medicare rates extracted from CMS CY2026 carrier file (WA locality 99: Rest of State). Washington Medicaid max rates extracted from WA HCA Physician-related services fee schedule effective Jan 1, 2026.</t>
  </si>
  <si>
    <t>Service Line</t>
  </si>
  <si>
    <t>CPT</t>
  </si>
  <si>
    <t>Short Description (paraphrased)</t>
  </si>
  <si>
    <t>Key requirements (high level)</t>
  </si>
  <si>
    <t>Frequency / limits</t>
  </si>
  <si>
    <t>Medicare 2026 (WA Rest of State) Non-Facility $</t>
  </si>
  <si>
    <t>Medicare 2026 (WA Rest of State) Facility $</t>
  </si>
  <si>
    <t>WA Medicaid FFS Max $</t>
  </si>
  <si>
    <t>WA Medicaid flag</t>
  </si>
  <si>
    <t>Primary sources (rates)</t>
  </si>
  <si>
    <t>Primary sources (requirements)</t>
  </si>
  <si>
    <t>RPM</t>
  </si>
  <si>
    <t>99453</t>
  </si>
  <si>
    <t>Initial setup &amp; patient education for RPM device</t>
  </si>
  <si>
    <t>Set up RPM equipment; educate patient on use; obtain consent and document in record (payer rules).</t>
  </si>
  <si>
    <t>Typically once per episode of care; not monthly.</t>
  </si>
  <si>
    <t>Payable (FFS); EPA/PA</t>
  </si>
  <si>
    <t>https://www.cms.gov/medicare/payment/fee-schedules/physician/carrier-specific-files</t>
  </si>
  <si>
    <t>https://telehealth.hhs.gov/providers/best-practice-guides/telehealth-and-remote-patient-monitoring/billing-remote-patient</t>
  </si>
  <si>
    <t>99454</t>
  </si>
  <si>
    <t>Supply of RPM device + scheduled recordings/transmissions (per 30 days)</t>
  </si>
  <si>
    <t>RPM device supply and data transmission; Medicare commonly requires ≥16 days of readings in a 30‑day period (check payer).</t>
  </si>
  <si>
    <t>1 unit per 30‑day period.</t>
  </si>
  <si>
    <t>99457</t>
  </si>
  <si>
    <t>RPM treatment management, first 20 min clinical staff/physician time</t>
  </si>
  <si>
    <t>Includes monitoring, review, and interactive communication with patient/caregiver; cumulative time ≥20 min in month.</t>
  </si>
  <si>
    <t>1 unit/month when time threshold met.</t>
  </si>
  <si>
    <t>99458</t>
  </si>
  <si>
    <t>RPM treatment management, each additional 20 min</t>
  </si>
  <si>
    <t>Add‑on to 99457 for each additional 20 minutes in same month.</t>
  </si>
  <si>
    <t>Report per additional 20 minutes.</t>
  </si>
  <si>
    <t>99091</t>
  </si>
  <si>
    <t>Collection &amp; interpretation of physiologic data (min 30 min)</t>
  </si>
  <si>
    <t>Physician/QHP time collecting and interpreting physiologic data; time threshold ≥30 minutes (per payer policy).</t>
  </si>
  <si>
    <t>Report when time threshold met (per payer).</t>
  </si>
  <si>
    <t>CCM</t>
  </si>
  <si>
    <t>99490</t>
  </si>
  <si>
    <t>Non-complex CCM, first 20 min clinical staff time</t>
  </si>
  <si>
    <t>Patient has ≥2 chronic conditions; comprehensive care plan; patient consent; clinical staff time ≥20 min/month under general supervision.</t>
  </si>
  <si>
    <t>Monthly; 1 unit when ≥20 min.</t>
  </si>
  <si>
    <t>$0 – Not Payable (FFS)</t>
  </si>
  <si>
    <t>https://www.cms.gov/files/document/chroniccaremanagement.pdf</t>
  </si>
  <si>
    <t>99439</t>
  </si>
  <si>
    <t>Non-complex CCM add-on, each additional 20 min</t>
  </si>
  <si>
    <t>Add‑on to 99490 for each additional 20 minutes clinical staff time in a calendar month.</t>
  </si>
  <si>
    <t>Add‑on; per additional 20 min.</t>
  </si>
  <si>
    <t>Payable (FFS)</t>
  </si>
  <si>
    <t>99491</t>
  </si>
  <si>
    <t>CCM by physician/QHP, first 30 min</t>
  </si>
  <si>
    <t>Physician/QHP personally provides ≥30 min CCM in calendar month; care plan + consent requirements still apply.</t>
  </si>
  <si>
    <t>Monthly; 1 unit when ≥30 min.</t>
  </si>
  <si>
    <t>99437</t>
  </si>
  <si>
    <t>CCM by physician/QHP add-on, each additional 30 min</t>
  </si>
  <si>
    <t>Add‑on to 99491 for each additional 30 minutes personally provided.</t>
  </si>
  <si>
    <t>Add‑on; per additional 30 min.</t>
  </si>
  <si>
    <t>99487</t>
  </si>
  <si>
    <t>Complex CCM, first 60 min clinical staff time</t>
  </si>
  <si>
    <t>Moderate/high complexity medical decision-making; care plan + consent; clinical staff time ≥60 min/month.</t>
  </si>
  <si>
    <t>Monthly; 1 unit when ≥60 min.</t>
  </si>
  <si>
    <t>99489</t>
  </si>
  <si>
    <t>Complex CCM add-on, each additional 30 min</t>
  </si>
  <si>
    <t>Add‑on to 99487 for each additional 30 minutes clinical staff time.</t>
  </si>
  <si>
    <t>TCM</t>
  </si>
  <si>
    <t>99495</t>
  </si>
  <si>
    <t>Transitional care management (moderate MDM)</t>
  </si>
  <si>
    <t>Contact within 2 business days of discharge; moderate MDM; face-to-face visit within 14 calendar days; 30‑day service period.</t>
  </si>
  <si>
    <t>1 per discharge (30‑day period).</t>
  </si>
  <si>
    <t>https://www.cms.gov/files/document/mln908628-transitional-care-management-services.pdf</t>
  </si>
  <si>
    <t>99496</t>
  </si>
  <si>
    <t>Transitional care management (high MDM)</t>
  </si>
  <si>
    <t>Contact within 2 business days of discharge; high MDM; face-to-face visit within 7 calendar days; 30‑day service period.</t>
  </si>
  <si>
    <t>Medicare CY2026 Carrier Pricing (Washington) — Selected RPM/CCM/TCM CPT Codes</t>
  </si>
  <si>
    <t>Source: CMS CY2026 Carrier Specific Files (nonQP). Shown: Carrier 02402, locality 99 (Rest of State) for Summary/Model; locality 02 (Seattle/King County) included below for reference.</t>
  </si>
  <si>
    <t>Year</t>
  </si>
  <si>
    <t>Carrier</t>
  </si>
  <si>
    <t>Locality</t>
  </si>
  <si>
    <t>Modifier</t>
  </si>
  <si>
    <t>Non-Facility $</t>
  </si>
  <si>
    <t>Facility $</t>
  </si>
  <si>
    <t>Notes</t>
  </si>
  <si>
    <t>02402</t>
  </si>
  <si>
    <t>99</t>
  </si>
  <si>
    <t>Carrier 11202; Locality 01 (WA statewide per file naming).</t>
  </si>
  <si>
    <t>Reference: WA Locality 02 (Seattle/King County)</t>
  </si>
  <si>
    <t>02</t>
  </si>
  <si>
    <t>Washington Apple Health (Medicaid) — RPM/CCM/TCM CPT Codes and Max Reimbursement (2026 DOS)</t>
  </si>
  <si>
    <t>Source: Washington HCA Physician-related services fee schedule effective January 1, 2026. Codes marked 'NC' in the fee schedule are treated as $0 – Not Payable (FFS). EPA/PA flags are noted where present.</t>
  </si>
  <si>
    <t>Description (paraphrased)</t>
  </si>
  <si>
    <t>What’s required (high level)</t>
  </si>
  <si>
    <t>FFS payable?</t>
  </si>
  <si>
    <t>Max reimbursement $</t>
  </si>
  <si>
    <t>Source / notes</t>
  </si>
  <si>
    <t>Yes (FFS)</t>
  </si>
  <si>
    <t>WA HCA physician-20260101.xlsx (Physicians sheet); EPA/PA</t>
  </si>
  <si>
    <t>No — $0 Not Payable</t>
  </si>
  <si>
    <t>WA HCA physician-20260101.xlsx (Physicians sheet); NC in fee schedule</t>
  </si>
  <si>
    <t>WA HCA physician-20260101.xlsx (Physicians sheet)</t>
  </si>
  <si>
    <t>Medicare vs Washington Medicaid — Payment Comparison (selected CPT codes)</t>
  </si>
  <si>
    <t>Medicaid values reflect the max reimbursement column from WA_Medicaid_FFS (NC treated as $0 – Not Payable). Medicare uses WA locality 99 (Rest of State).</t>
  </si>
  <si>
    <t>Medicare 2026 Non-Facility $</t>
  </si>
  <si>
    <t>Delta (Medicare - Medicaid)</t>
  </si>
  <si>
    <t>Delta % of Medicare</t>
  </si>
  <si>
    <t>Mapping RPM &amp; CCM to Washington Medicaid monetization pathways (2026)</t>
  </si>
  <si>
    <t>When Medicaid FFS does not reimburse RPM/CCM CPT codes, monetization is typically via managed care contracts, value-based arrangements, or supplemental care management programs. Confirm with SCDHHS/MCOs and contract counsel.</t>
  </si>
  <si>
    <t>Payer / Program</t>
  </si>
  <si>
    <t>FFS RPM/CCM CPT payable?</t>
  </si>
  <si>
    <t>If not payable, practical monetization route</t>
  </si>
  <si>
    <t>How to contract / document</t>
  </si>
  <si>
    <t>Key compliance focus</t>
  </si>
  <si>
    <t>Best-fit use cases</t>
  </si>
  <si>
    <t>Notes / sources</t>
  </si>
  <si>
    <t>WA Apple Health Medicaid (FFS)</t>
  </si>
  <si>
    <t>Partial: RPM yes (EPA/PA); CCM mixed (99490 NC; 99439 payable; complex CCM NC); TCM NC (fee schedule)</t>
  </si>
  <si>
    <t>Monetize via (1) Medicare (dual eligibles) where eligible; (2) Medicaid MCO value-based/PMPM contracts; (3) grant-funded programs where available</t>
  </si>
  <si>
    <t>Negotiate PMPM and performance metrics with WA MCOs; ensure documentation supports medical necessity, engagement, and outcomes</t>
  </si>
  <si>
    <t>No balance billing; avoid double-billing time across programs; ensure contracts reflect covered services and deliverables</t>
  </si>
  <si>
    <t>Rates pulled from WA HCA physician fee schedule (effective 1/1/2026). RPM codes show EPA/PA in schedule; verify plan-specific MCO policies and coverage nuances.</t>
  </si>
  <si>
    <t>SCDHHS fee schedules page (files not reachable during prep): https://www.scdhhs.gov/providers/fee-schedules</t>
  </si>
  <si>
    <t>WA Apple Health Managed Care (MCOs)</t>
  </si>
  <si>
    <t>Varies by MCO</t>
  </si>
  <si>
    <t>PMPM care management / remote monitoring benefit included in capitation; per-enrollee care coordination add-ons; VBC bonuses</t>
  </si>
  <si>
    <t>Contract with each MCO; align to quality measures; define device costs, staffing model, reporting cadence</t>
  </si>
  <si>
    <t>HIPAA/BAA with vendors; member consent; reporting; fraud/waste/abuse safeguards</t>
  </si>
  <si>
    <t>RPM+CCM-like workflows for CHF/COPD/DM; readmission reduction</t>
  </si>
  <si>
    <t>Confirm with each plan manual/contract</t>
  </si>
  <si>
    <t>Dual eligibles (Medicare primary)</t>
  </si>
  <si>
    <t>Yes (Medicare)</t>
  </si>
  <si>
    <t>Bill Medicare for RPM/CCM/TCM; Medicaid may cover cost-sharing depending on eligibility class and state rules</t>
  </si>
  <si>
    <t>Verify crossover billing rules and QMB limitations; ensure Medicare medical necessity and documentation</t>
  </si>
  <si>
    <t>QMB protections; state-specific cost-sharing payment caps</t>
  </si>
  <si>
    <t>Medicare FFS population with Medicaid secondary</t>
  </si>
  <si>
    <t>See general QMB/cost-sharing guidance in provider admin manuals (state-specific): https://www.scdhhs.gov/providers/manuals/provider-administrative-and-billing-manual</t>
  </si>
  <si>
    <t>2026 State Revenue Model — Washington (RPM/CCM/TCM)</t>
  </si>
  <si>
    <t>Blue cells are editable assumptions. Medicare rates are linked from Summary_All_Codes. WA Medicaid RPM/CCM CPT reimbursement is modeled as $0 (placeholder) with optional PMPM contracting scenario.</t>
  </si>
  <si>
    <t>Inputs (edit blue cells)</t>
  </si>
  <si>
    <t>Rate lookups (linked)</t>
  </si>
  <si>
    <t>Medicare patients active on RPM (avg per month)</t>
  </si>
  <si>
    <t>Medicare Non-Facility $</t>
  </si>
  <si>
    <t>% of RPM patients billed 99457 (meets ≥20 min/mo)</t>
  </si>
  <si>
    <t>Avg add'l 99458 units per RPM patient per month</t>
  </si>
  <si>
    <t>New RPM setups per month (99453)</t>
  </si>
  <si>
    <t>CCM patients (avg per month)</t>
  </si>
  <si>
    <t>% of CCM patients billed 99490 (staff CCM)</t>
  </si>
  <si>
    <t>Avg add'l 99439 units per CCM patient per month</t>
  </si>
  <si>
    <t>TCM discharges per month (99495/99496 combined)</t>
  </si>
  <si>
    <t>% of TCM discharges billed 99496 (high complexity)</t>
  </si>
  <si>
    <t>WA Medicaid lives covered (MCO/other) for PMPM model</t>
  </si>
  <si>
    <t>WA Medicaid PMPM care management payment (if contracted)</t>
  </si>
  <si>
    <t>% of WA Medicaid lives enrolled in program</t>
  </si>
  <si>
    <t>Annual Revenue Summary (2026)</t>
  </si>
  <si>
    <t>Payer</t>
  </si>
  <si>
    <t>Revenue driver</t>
  </si>
  <si>
    <t>Annual units</t>
  </si>
  <si>
    <t>Rate $</t>
  </si>
  <si>
    <t>Annual revenue $</t>
  </si>
  <si>
    <t>Medicare</t>
  </si>
  <si>
    <t>99454 device supply (monthly)</t>
  </si>
  <si>
    <t>Assumes 1 unit/month per active RPM patient</t>
  </si>
  <si>
    <t>99457 mgmt (monthly)</t>
  </si>
  <si>
    <t>Percent of RPM patients meeting time/communication threshold</t>
  </si>
  <si>
    <t>99458 add-on (monthly)</t>
  </si>
  <si>
    <t>Avg add-on units per RPM patient/month</t>
  </si>
  <si>
    <t>99453 setup (new starts)</t>
  </si>
  <si>
    <t>Once per new start</t>
  </si>
  <si>
    <t>99490 CCM base (monthly)</t>
  </si>
  <si>
    <t>99439 CCM add-on (monthly)</t>
  </si>
  <si>
    <t>Avg add-on units per CCM patient/month</t>
  </si>
  <si>
    <t>99495 TCM (moderate)</t>
  </si>
  <si>
    <t>Per discharge</t>
  </si>
  <si>
    <t>99496 TCM (high)</t>
  </si>
  <si>
    <t>WA Medicaid (contracted)</t>
  </si>
  <si>
    <t>RPM/CCM program PMPM</t>
  </si>
  <si>
    <t>Illustrative PMPM (not CPT FFS)</t>
  </si>
  <si>
    <t>TOTAL</t>
  </si>
  <si>
    <t>Sources &amp; Notes</t>
  </si>
  <si>
    <t>Washington Medicaid FFS rates (Physician-related services fee schedule)</t>
  </si>
  <si>
    <t>WA HCA fee schedule 'physician-20260101.xlsx' (published Dec 30, 2025; effective Jan 1, 2026). Used Maximum Allowable NFS as 'Max reimbursement' and treated 'NC' as $0 – Not Payable.</t>
  </si>
  <si>
    <t>Source URL: https://www.hca.wa.gov/assets/billers-and-providers/physician-20260101.xlsx (downloaded into workbook build).</t>
  </si>
  <si>
    <t>Downloaded from CMS 'All States' page (updated 12/29/2025) and extracted PFSC26A.TXT for Washington.</t>
  </si>
  <si>
    <t>Medicare program requirements (high-level)</t>
  </si>
  <si>
    <t>Chronic Care Management (MLN909188): https://www.cms.gov/files/document/chroniccaremanagement.pdf</t>
  </si>
  <si>
    <t>Transitional Care Management (MLN908628): https://www.cms.gov/files/document/mln908628-transitional-care-management-services.pdf</t>
  </si>
  <si>
    <t>Remote monitoring overview (Telehealth.HHS.gov): https://telehealth.hhs.gov/providers/best-practice-guides/telehealth-and-remote-patient-monitoring/billing-remote-patient</t>
  </si>
  <si>
    <t>Washington Medicaid references</t>
  </si>
  <si>
    <t>Provider billing guides and fee schedules landing page: https://www.hca.wa.gov/billers-providers-partners/prior-authorization-claims-and-billing/provider-billing-guides-and-fee-schedules</t>
  </si>
  <si>
    <t>Physician-Related Services/Health Care Professional Services Billing Guide (Jan 1, 2026): https://www.hca.wa.gov/assets/billers-and-providers/physician-related-services-bg-20260101.pdf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</si>
</sst>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0.0%"/>
  </numFmts>
  <fonts count="7" x14ac:knownFonts="1">
    <font>
      <sz val="11"/>
      <color theme="1"/>
      <name val="Calibri"/>
      <family val="2"/>
      <scheme val="minor"/>
    </font>
    <font>
      <b/>
      <sz val="16"/>
      <color rgb="FF1F4E79"/>
      <name val="Calibri"/>
    </font>
    <font>
      <sz val="10"/>
      <color rgb="FF404040"/>
      <name val="Calibri"/>
    </font>
    <font>
      <b/>
      <sz val="11"/>
      <color rgb="FFFFFFFF"/>
      <name val="Calibri"/>
    </font>
    <font>
      <b/>
      <sz val="11"/>
      <color rgb="FF1F4E79"/>
      <name val="Calibri"/>
    </font>
    <font>
      <sz val="11"/>
      <color rgb="FF0000FF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1F4E79"/>
      </patternFill>
    </fill>
  </fills>
  <borders count="2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1" fillId="0" borderId="0" xfId="0" applyFont="1"/>
    <xf numFmtId="165" fontId="0" fillId="0" borderId="1" xfId="0" applyNumberFormat="1" applyBorder="1" applyAlignment="1">
      <alignment vertical="top" wrapText="1"/>
    </xf>
    <xf numFmtId="0" fontId="4" fillId="0" borderId="0" xfId="0" applyFont="1"/>
    <xf numFmtId="3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5" fontId="5" fillId="0" borderId="0" xfId="0" applyNumberFormat="1" applyFont="1" applyAlignment="1">
      <alignment horizontal="right"/>
    </xf>
    <xf numFmtId="164" fontId="0" fillId="0" borderId="0" xfId="0" applyNumberFormat="1"/>
    <xf numFmtId="3" fontId="5" fillId="0" borderId="0" xfId="0" applyNumberFormat="1" applyFont="1" applyAlignment="1">
      <alignment horizontal="right"/>
    </xf>
    <xf numFmtId="4" fontId="0" fillId="0" borderId="1" xfId="0" applyNumberForma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164" fontId="6" fillId="0" borderId="1" xfId="0" applyNumberFormat="1" applyFont="1" applyBorder="1" applyAlignment="1">
      <alignment vertical="top" wrapText="1"/>
    </xf>
    <xf numFmtId="0" fontId="6" fillId="0" borderId="0" xfId="0" applyFont="1"/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r>
              <a:t>Medicare vs SC Medicaid (Non-Facility / Max)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Comparison_Charts!$B$4</c:f>
              <c:strCache>
                <c:ptCount val="1"/>
                <c:pt idx="0">
                  <c:v>Medicare 2026 Non-Facility $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Comparison_Charts!$A$5:$A$17</c:f>
              <c:strCache>
                <c:ptCount val="13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99091</c:v>
                </c:pt>
                <c:pt idx="5">
                  <c:v>99490</c:v>
                </c:pt>
                <c:pt idx="6">
                  <c:v>99439</c:v>
                </c:pt>
                <c:pt idx="7">
                  <c:v>99491</c:v>
                </c:pt>
                <c:pt idx="8">
                  <c:v>99437</c:v>
                </c:pt>
                <c:pt idx="9">
                  <c:v>99487</c:v>
                </c:pt>
                <c:pt idx="10">
                  <c:v>99489</c:v>
                </c:pt>
                <c:pt idx="11">
                  <c:v>99495</c:v>
                </c:pt>
                <c:pt idx="12">
                  <c:v>99496</c:v>
                </c:pt>
              </c:strCache>
            </c:strRef>
          </c:cat>
          <c:val>
            <c:numRef>
              <c:f>Comparison_Charts!$B$5:$B$17</c:f>
              <c:numCache>
                <c:formatCode>\$#,##0.00</c:formatCode>
                <c:ptCount val="13"/>
                <c:pt idx="0">
                  <c:v>22.67</c:v>
                </c:pt>
                <c:pt idx="1">
                  <c:v>54.77</c:v>
                </c:pt>
                <c:pt idx="2">
                  <c:v>53.31</c:v>
                </c:pt>
                <c:pt idx="3">
                  <c:v>42.41</c:v>
                </c:pt>
                <c:pt idx="4">
                  <c:v>56.23</c:v>
                </c:pt>
                <c:pt idx="5">
                  <c:v>67.62</c:v>
                </c:pt>
                <c:pt idx="6">
                  <c:v>51.69</c:v>
                </c:pt>
                <c:pt idx="7">
                  <c:v>91.03</c:v>
                </c:pt>
                <c:pt idx="8">
                  <c:v>0</c:v>
                </c:pt>
                <c:pt idx="9">
                  <c:v>148.25</c:v>
                </c:pt>
                <c:pt idx="10">
                  <c:v>80.28</c:v>
                </c:pt>
                <c:pt idx="11">
                  <c:v>226.21</c:v>
                </c:pt>
                <c:pt idx="12">
                  <c:v>307.02999999999997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AC-4ABB-B3BE-92C810525E10}"/>
            </c:ext>
          </c:extLst>
        </c:ser>
        <c:ser>
          <c:idx val="1"/>
          <c:order val="1"/>
          <c:tx>
            <c:strRef>
              <c:f>Comparison_Charts!$C$4</c:f>
              <c:strCache>
                <c:ptCount val="1"/>
                <c:pt idx="0">
                  <c:v>WA Medicaid FFS Max $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Comparison_Charts!$A$5:$A$17</c:f>
              <c:strCache>
                <c:ptCount val="13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99091</c:v>
                </c:pt>
                <c:pt idx="5">
                  <c:v>99490</c:v>
                </c:pt>
                <c:pt idx="6">
                  <c:v>99439</c:v>
                </c:pt>
                <c:pt idx="7">
                  <c:v>99491</c:v>
                </c:pt>
                <c:pt idx="8">
                  <c:v>99437</c:v>
                </c:pt>
                <c:pt idx="9">
                  <c:v>99487</c:v>
                </c:pt>
                <c:pt idx="10">
                  <c:v>99489</c:v>
                </c:pt>
                <c:pt idx="11">
                  <c:v>99495</c:v>
                </c:pt>
                <c:pt idx="12">
                  <c:v>99496</c:v>
                </c:pt>
              </c:strCache>
            </c:strRef>
          </c:cat>
          <c:val>
            <c:numRef>
              <c:f>Comparison_Charts!$C$5:$C$17</c:f>
              <c:numCache>
                <c:formatCode>\$#,##0.00</c:formatCode>
                <c:ptCount val="13"/>
                <c:pt idx="0">
                  <c:v>12.34</c:v>
                </c:pt>
                <c:pt idx="1">
                  <c:v>27.1</c:v>
                </c:pt>
                <c:pt idx="2">
                  <c:v>29.16</c:v>
                </c:pt>
                <c:pt idx="3">
                  <c:v>23.18</c:v>
                </c:pt>
                <c:pt idx="4">
                  <c:v>30.84</c:v>
                </c:pt>
                <c:pt idx="5">
                  <c:v>0</c:v>
                </c:pt>
                <c:pt idx="6">
                  <c:v>27.85</c:v>
                </c:pt>
                <c:pt idx="7">
                  <c:v>49.16</c:v>
                </c:pt>
                <c:pt idx="8">
                  <c:v>34.58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AC-4ABB-B3BE-92C810525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7</xdr:col>
      <xdr:colOff>0</xdr:colOff>
      <xdr:row>10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ummaryTable" displayName="SummaryTable" ref="A4:K17">
  <autoFilter ref="A4:K17" xr:uid="{00000000-0009-0000-0100-000001000000}"/>
  <tableColumns count="11">
    <tableColumn id="1" xr3:uid="{00000000-0010-0000-0000-000001000000}" name="Service Line"/>
    <tableColumn id="2" xr3:uid="{00000000-0010-0000-0000-000002000000}" name="CPT"/>
    <tableColumn id="3" xr3:uid="{00000000-0010-0000-0000-000003000000}" name="Short Description (paraphrased)"/>
    <tableColumn id="4" xr3:uid="{00000000-0010-0000-0000-000004000000}" name="Key requirements (high level)"/>
    <tableColumn id="5" xr3:uid="{00000000-0010-0000-0000-000005000000}" name="Frequency / limits"/>
    <tableColumn id="6" xr3:uid="{00000000-0010-0000-0000-000006000000}" name="Medicare 2026 (SC) Non-Facility $"/>
    <tableColumn id="7" xr3:uid="{00000000-0010-0000-0000-000007000000}" name="Medicare 2026 (SC) Facility $"/>
    <tableColumn id="8" xr3:uid="{00000000-0010-0000-0000-000008000000}" name="SC Medicaid FFS Max $"/>
    <tableColumn id="9" xr3:uid="{00000000-0010-0000-0000-000009000000}" name="SC Medicaid flag"/>
    <tableColumn id="10" xr3:uid="{00000000-0010-0000-0000-00000A000000}" name="Primary sources (rates)"/>
    <tableColumn id="11" xr3:uid="{00000000-0010-0000-0000-00000B000000}" name="Primary sources (requirements)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MedicareTable" displayName="MedicareTable" ref="A4:H17">
  <autoFilter ref="A4:H17" xr:uid="{00000000-0009-0000-0100-000002000000}"/>
  <tableColumns count="8">
    <tableColumn id="1" xr3:uid="{00000000-0010-0000-0100-000001000000}" name="Year"/>
    <tableColumn id="2" xr3:uid="{00000000-0010-0000-0100-000002000000}" name="Carrier"/>
    <tableColumn id="3" xr3:uid="{00000000-0010-0000-0100-000003000000}" name="Locality"/>
    <tableColumn id="4" xr3:uid="{00000000-0010-0000-0100-000004000000}" name="CPT"/>
    <tableColumn id="5" xr3:uid="{00000000-0010-0000-0100-000005000000}" name="Modifier"/>
    <tableColumn id="6" xr3:uid="{00000000-0010-0000-0100-000006000000}" name="Non-Facility $"/>
    <tableColumn id="7" xr3:uid="{00000000-0010-0000-0100-000007000000}" name="Facility $"/>
    <tableColumn id="8" xr3:uid="{00000000-0010-0000-0100-000008000000}" name="Note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MedicaidTable" displayName="MedicaidTable" ref="A4:G17">
  <autoFilter ref="A4:G17" xr:uid="{00000000-0009-0000-0100-000003000000}"/>
  <tableColumns count="7">
    <tableColumn id="1" xr3:uid="{00000000-0010-0000-0200-000001000000}" name="Service Line"/>
    <tableColumn id="2" xr3:uid="{00000000-0010-0000-0200-000002000000}" name="CPT"/>
    <tableColumn id="3" xr3:uid="{00000000-0010-0000-0200-000003000000}" name="Description (paraphrased)"/>
    <tableColumn id="4" xr3:uid="{00000000-0010-0000-0200-000004000000}" name="What’s required (high level)"/>
    <tableColumn id="5" xr3:uid="{00000000-0010-0000-0200-000005000000}" name="FFS payable?"/>
    <tableColumn id="6" xr3:uid="{00000000-0010-0000-0200-000006000000}" name="Max reimbursement $"/>
    <tableColumn id="7" xr3:uid="{00000000-0010-0000-0200-000007000000}" name="Source / notes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CompareTable" displayName="CompareTable" ref="A4:F17">
  <autoFilter ref="A4:F17" xr:uid="{00000000-0009-0000-0100-000004000000}"/>
  <tableColumns count="6">
    <tableColumn id="1" xr3:uid="{00000000-0010-0000-0300-000001000000}" name="CPT"/>
    <tableColumn id="2" xr3:uid="{00000000-0010-0000-0300-000002000000}" name="Medicare 2026 Non-Facility $"/>
    <tableColumn id="3" xr3:uid="{00000000-0010-0000-0300-000003000000}" name="SC Medicaid FFS Max $"/>
    <tableColumn id="4" xr3:uid="{00000000-0010-0000-0300-000004000000}" name="Delta (Medicare - Medicaid)"/>
    <tableColumn id="5" xr3:uid="{00000000-0010-0000-0300-000005000000}" name="Delta % of Medicare"/>
    <tableColumn id="6" xr3:uid="{00000000-0010-0000-0300-000006000000}" name="Service Lin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MonetizeTable" displayName="MonetizeTable" ref="A4:G7">
  <autoFilter ref="A4:G7" xr:uid="{00000000-0009-0000-0100-000005000000}"/>
  <tableColumns count="7">
    <tableColumn id="1" xr3:uid="{00000000-0010-0000-0400-000001000000}" name="Payer / Program"/>
    <tableColumn id="2" xr3:uid="{00000000-0010-0000-0400-000002000000}" name="FFS RPM/CCM CPT payable?"/>
    <tableColumn id="3" xr3:uid="{00000000-0010-0000-0400-000003000000}" name="If not payable, practical monetization route"/>
    <tableColumn id="4" xr3:uid="{00000000-0010-0000-0400-000004000000}" name="How to contract / document"/>
    <tableColumn id="5" xr3:uid="{00000000-0010-0000-0400-000005000000}" name="Key compliance focus"/>
    <tableColumn id="6" xr3:uid="{00000000-0010-0000-0400-000006000000}" name="Best-fit use cases"/>
    <tableColumn id="7" xr3:uid="{00000000-0010-0000-0400-000007000000}" name="Notes / source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workbookViewId="0">
      <selection sqref="A1:K1"/>
    </sheetView>
  </sheetViews>
  <sheetFormatPr defaultRowHeight="15" x14ac:dyDescent="0.25"/>
  <cols>
    <col min="1" max="1" width="12" customWidth="1"/>
    <col min="2" max="2" width="8" customWidth="1"/>
    <col min="3" max="3" width="34" customWidth="1"/>
    <col min="4" max="4" width="44" customWidth="1"/>
    <col min="5" max="5" width="24" customWidth="1"/>
    <col min="6" max="7" width="18" customWidth="1"/>
    <col min="8" max="8" width="16" customWidth="1"/>
    <col min="9" max="9" width="28" customWidth="1"/>
    <col min="10" max="10" width="24" customWidth="1"/>
    <col min="11" max="11" width="30" customWidth="1"/>
  </cols>
  <sheetData>
    <row r="1" spans="1:11" ht="21" x14ac:dyDescent="0.25">
      <c r="A1" s="19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x14ac:dyDescent="0.25">
      <c r="A2" s="17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4" spans="1:11" ht="45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</row>
    <row r="5" spans="1:11" ht="75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3">
        <v>22.67</v>
      </c>
      <c r="G5" s="3">
        <v>22.67</v>
      </c>
      <c r="H5" s="3">
        <v>12.34</v>
      </c>
      <c r="I5" s="2" t="s">
        <v>18</v>
      </c>
      <c r="J5" s="2" t="s">
        <v>19</v>
      </c>
      <c r="K5" s="2" t="s">
        <v>20</v>
      </c>
    </row>
    <row r="6" spans="1:11" ht="75" x14ac:dyDescent="0.25">
      <c r="A6" s="2" t="s">
        <v>13</v>
      </c>
      <c r="B6" s="2" t="s">
        <v>21</v>
      </c>
      <c r="C6" s="2" t="s">
        <v>22</v>
      </c>
      <c r="D6" s="2" t="s">
        <v>23</v>
      </c>
      <c r="E6" s="2" t="s">
        <v>24</v>
      </c>
      <c r="F6" s="3">
        <v>54.77</v>
      </c>
      <c r="G6" s="3">
        <v>54.77</v>
      </c>
      <c r="H6" s="3">
        <v>27.1</v>
      </c>
      <c r="I6" s="2" t="s">
        <v>18</v>
      </c>
      <c r="J6" s="2" t="s">
        <v>19</v>
      </c>
      <c r="K6" s="2" t="s">
        <v>20</v>
      </c>
    </row>
    <row r="7" spans="1:11" ht="75" x14ac:dyDescent="0.25">
      <c r="A7" s="2" t="s">
        <v>13</v>
      </c>
      <c r="B7" s="2" t="s">
        <v>25</v>
      </c>
      <c r="C7" s="2" t="s">
        <v>26</v>
      </c>
      <c r="D7" s="2" t="s">
        <v>27</v>
      </c>
      <c r="E7" s="2" t="s">
        <v>28</v>
      </c>
      <c r="F7" s="3">
        <v>53.31</v>
      </c>
      <c r="G7" s="3">
        <v>26.58</v>
      </c>
      <c r="H7" s="3">
        <v>29.16</v>
      </c>
      <c r="I7" s="2" t="s">
        <v>18</v>
      </c>
      <c r="J7" s="2" t="s">
        <v>19</v>
      </c>
      <c r="K7" s="2" t="s">
        <v>20</v>
      </c>
    </row>
    <row r="8" spans="1:11" ht="75" x14ac:dyDescent="0.25">
      <c r="A8" s="2" t="s">
        <v>13</v>
      </c>
      <c r="B8" s="2" t="s">
        <v>29</v>
      </c>
      <c r="C8" s="2" t="s">
        <v>30</v>
      </c>
      <c r="D8" s="2" t="s">
        <v>31</v>
      </c>
      <c r="E8" s="2" t="s">
        <v>32</v>
      </c>
      <c r="F8" s="3">
        <v>42.41</v>
      </c>
      <c r="G8" s="3">
        <v>26.58</v>
      </c>
      <c r="H8" s="3">
        <v>23.18</v>
      </c>
      <c r="I8" s="2" t="s">
        <v>18</v>
      </c>
      <c r="J8" s="2" t="s">
        <v>19</v>
      </c>
      <c r="K8" s="2" t="s">
        <v>20</v>
      </c>
    </row>
    <row r="9" spans="1:11" ht="75" x14ac:dyDescent="0.25">
      <c r="A9" s="2" t="s">
        <v>13</v>
      </c>
      <c r="B9" s="2" t="s">
        <v>33</v>
      </c>
      <c r="C9" s="2" t="s">
        <v>34</v>
      </c>
      <c r="D9" s="2" t="s">
        <v>35</v>
      </c>
      <c r="E9" s="2" t="s">
        <v>36</v>
      </c>
      <c r="F9" s="3">
        <v>56.23</v>
      </c>
      <c r="G9" s="3">
        <v>47.79</v>
      </c>
      <c r="H9" s="3">
        <v>30.84</v>
      </c>
      <c r="I9" s="2" t="s">
        <v>18</v>
      </c>
      <c r="J9" s="2" t="s">
        <v>19</v>
      </c>
      <c r="K9" s="2" t="s">
        <v>20</v>
      </c>
    </row>
    <row r="10" spans="1:11" ht="60" x14ac:dyDescent="0.25">
      <c r="A10" s="2" t="s">
        <v>37</v>
      </c>
      <c r="B10" s="2" t="s">
        <v>38</v>
      </c>
      <c r="C10" s="2" t="s">
        <v>39</v>
      </c>
      <c r="D10" s="2" t="s">
        <v>40</v>
      </c>
      <c r="E10" s="2" t="s">
        <v>41</v>
      </c>
      <c r="F10" s="3">
        <v>67.62</v>
      </c>
      <c r="G10" s="3">
        <v>44.06</v>
      </c>
      <c r="H10" s="3">
        <v>0</v>
      </c>
      <c r="I10" s="2" t="s">
        <v>42</v>
      </c>
      <c r="J10" s="2" t="s">
        <v>19</v>
      </c>
      <c r="K10" s="2" t="s">
        <v>43</v>
      </c>
    </row>
    <row r="11" spans="1:11" ht="60" x14ac:dyDescent="0.25">
      <c r="A11" s="2" t="s">
        <v>37</v>
      </c>
      <c r="B11" s="2" t="s">
        <v>44</v>
      </c>
      <c r="C11" s="2" t="s">
        <v>45</v>
      </c>
      <c r="D11" s="2" t="s">
        <v>46</v>
      </c>
      <c r="E11" s="2" t="s">
        <v>47</v>
      </c>
      <c r="F11" s="3">
        <v>51.69</v>
      </c>
      <c r="G11" s="3">
        <v>30.93</v>
      </c>
      <c r="H11" s="3">
        <v>27.85</v>
      </c>
      <c r="I11" s="2" t="s">
        <v>48</v>
      </c>
      <c r="J11" s="2" t="s">
        <v>19</v>
      </c>
      <c r="K11" s="2" t="s">
        <v>43</v>
      </c>
    </row>
    <row r="12" spans="1:11" ht="60" x14ac:dyDescent="0.25">
      <c r="A12" s="2" t="s">
        <v>37</v>
      </c>
      <c r="B12" s="2" t="s">
        <v>49</v>
      </c>
      <c r="C12" s="2" t="s">
        <v>50</v>
      </c>
      <c r="D12" s="2" t="s">
        <v>51</v>
      </c>
      <c r="E12" s="2" t="s">
        <v>52</v>
      </c>
      <c r="F12" s="3">
        <v>91.03</v>
      </c>
      <c r="G12" s="3">
        <v>66.05</v>
      </c>
      <c r="H12" s="3">
        <v>49.16</v>
      </c>
      <c r="I12" s="2" t="s">
        <v>18</v>
      </c>
      <c r="J12" s="2" t="s">
        <v>19</v>
      </c>
      <c r="K12" s="2" t="s">
        <v>43</v>
      </c>
    </row>
    <row r="13" spans="1:11" ht="60" x14ac:dyDescent="0.25">
      <c r="A13" s="2" t="s">
        <v>37</v>
      </c>
      <c r="B13" s="2" t="s">
        <v>53</v>
      </c>
      <c r="C13" s="2" t="s">
        <v>54</v>
      </c>
      <c r="D13" s="2" t="s">
        <v>55</v>
      </c>
      <c r="E13" s="2" t="s">
        <v>56</v>
      </c>
      <c r="F13" s="3"/>
      <c r="G13" s="3"/>
      <c r="H13" s="3">
        <v>34.58</v>
      </c>
      <c r="I13" s="2" t="s">
        <v>18</v>
      </c>
      <c r="J13" s="2" t="s">
        <v>19</v>
      </c>
      <c r="K13" s="2" t="s">
        <v>43</v>
      </c>
    </row>
    <row r="14" spans="1:11" ht="60" x14ac:dyDescent="0.25">
      <c r="A14" s="2" t="s">
        <v>37</v>
      </c>
      <c r="B14" s="2" t="s">
        <v>57</v>
      </c>
      <c r="C14" s="2" t="s">
        <v>58</v>
      </c>
      <c r="D14" s="2" t="s">
        <v>59</v>
      </c>
      <c r="E14" s="2" t="s">
        <v>60</v>
      </c>
      <c r="F14" s="3">
        <v>148.25</v>
      </c>
      <c r="G14" s="3">
        <v>79.67</v>
      </c>
      <c r="H14" s="3">
        <v>0</v>
      </c>
      <c r="I14" s="2" t="s">
        <v>42</v>
      </c>
      <c r="J14" s="2" t="s">
        <v>19</v>
      </c>
      <c r="K14" s="2" t="s">
        <v>43</v>
      </c>
    </row>
    <row r="15" spans="1:11" ht="60" x14ac:dyDescent="0.25">
      <c r="A15" s="2" t="s">
        <v>37</v>
      </c>
      <c r="B15" s="2" t="s">
        <v>61</v>
      </c>
      <c r="C15" s="2" t="s">
        <v>62</v>
      </c>
      <c r="D15" s="2" t="s">
        <v>63</v>
      </c>
      <c r="E15" s="2" t="s">
        <v>56</v>
      </c>
      <c r="F15" s="3">
        <v>80.28</v>
      </c>
      <c r="G15" s="3">
        <v>44.06</v>
      </c>
      <c r="H15" s="3">
        <v>0</v>
      </c>
      <c r="I15" s="2" t="s">
        <v>42</v>
      </c>
      <c r="J15" s="2" t="s">
        <v>19</v>
      </c>
      <c r="K15" s="2" t="s">
        <v>43</v>
      </c>
    </row>
    <row r="16" spans="1:11" ht="60" x14ac:dyDescent="0.25">
      <c r="A16" s="2" t="s">
        <v>64</v>
      </c>
      <c r="B16" s="2" t="s">
        <v>65</v>
      </c>
      <c r="C16" s="2" t="s">
        <v>66</v>
      </c>
      <c r="D16" s="2" t="s">
        <v>67</v>
      </c>
      <c r="E16" s="2" t="s">
        <v>68</v>
      </c>
      <c r="F16" s="3">
        <v>226.21</v>
      </c>
      <c r="G16" s="3">
        <v>123.16</v>
      </c>
      <c r="H16" s="3">
        <v>0</v>
      </c>
      <c r="I16" s="2" t="s">
        <v>42</v>
      </c>
      <c r="J16" s="2" t="s">
        <v>19</v>
      </c>
      <c r="K16" s="2" t="s">
        <v>69</v>
      </c>
    </row>
    <row r="17" spans="1:11" ht="60" x14ac:dyDescent="0.25">
      <c r="A17" s="2" t="s">
        <v>64</v>
      </c>
      <c r="B17" s="2" t="s">
        <v>70</v>
      </c>
      <c r="C17" s="2" t="s">
        <v>71</v>
      </c>
      <c r="D17" s="2" t="s">
        <v>72</v>
      </c>
      <c r="E17" s="2" t="s">
        <v>68</v>
      </c>
      <c r="F17" s="3">
        <v>307.02999999999997</v>
      </c>
      <c r="G17" s="3">
        <v>167.75</v>
      </c>
      <c r="H17" s="3">
        <v>0</v>
      </c>
      <c r="I17" s="2" t="s">
        <v>42</v>
      </c>
      <c r="J17" s="2" t="s">
        <v>19</v>
      </c>
      <c r="K17" s="2" t="s">
        <v>69</v>
      </c>
    </row>
  </sheetData>
  <mergeCells count="2">
    <mergeCell ref="A2:K2"/>
    <mergeCell ref="A1:K1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3"/>
  <sheetViews>
    <sheetView workbookViewId="0"/>
  </sheetViews>
  <sheetFormatPr defaultRowHeight="15" x14ac:dyDescent="0.25"/>
  <cols>
    <col min="1" max="1" width="6" customWidth="1"/>
    <col min="2" max="2" width="10" customWidth="1"/>
    <col min="3" max="5" width="8" customWidth="1"/>
    <col min="6" max="6" width="16" customWidth="1"/>
    <col min="7" max="7" width="14" customWidth="1"/>
    <col min="8" max="8" width="34" customWidth="1"/>
  </cols>
  <sheetData>
    <row r="1" spans="1:8" ht="21" x14ac:dyDescent="0.35">
      <c r="A1" s="20" t="s">
        <v>73</v>
      </c>
      <c r="B1" s="18"/>
      <c r="C1" s="18"/>
      <c r="D1" s="18"/>
      <c r="E1" s="18"/>
      <c r="F1" s="18"/>
      <c r="G1" s="18"/>
      <c r="H1" s="18"/>
    </row>
    <row r="2" spans="1:8" x14ac:dyDescent="0.25">
      <c r="A2" s="17" t="s">
        <v>74</v>
      </c>
      <c r="B2" s="18"/>
      <c r="C2" s="18"/>
      <c r="D2" s="18"/>
      <c r="E2" s="18"/>
      <c r="F2" s="18"/>
      <c r="G2" s="18"/>
      <c r="H2" s="18"/>
    </row>
    <row r="4" spans="1:8" ht="30" x14ac:dyDescent="0.25">
      <c r="A4" s="1" t="s">
        <v>75</v>
      </c>
      <c r="B4" s="1" t="s">
        <v>76</v>
      </c>
      <c r="C4" s="1" t="s">
        <v>77</v>
      </c>
      <c r="D4" s="1" t="s">
        <v>3</v>
      </c>
      <c r="E4" s="1" t="s">
        <v>78</v>
      </c>
      <c r="F4" s="1" t="s">
        <v>79</v>
      </c>
      <c r="G4" s="1" t="s">
        <v>80</v>
      </c>
      <c r="H4" s="1" t="s">
        <v>81</v>
      </c>
    </row>
    <row r="5" spans="1:8" ht="30" x14ac:dyDescent="0.25">
      <c r="A5" s="2">
        <v>2026</v>
      </c>
      <c r="B5" s="2" t="s">
        <v>82</v>
      </c>
      <c r="C5" s="2" t="s">
        <v>83</v>
      </c>
      <c r="D5" s="2" t="s">
        <v>33</v>
      </c>
      <c r="E5" s="2"/>
      <c r="F5" s="3">
        <v>56.23</v>
      </c>
      <c r="G5" s="3">
        <v>47.79</v>
      </c>
      <c r="H5" s="2" t="s">
        <v>84</v>
      </c>
    </row>
    <row r="6" spans="1:8" ht="30" x14ac:dyDescent="0.25">
      <c r="A6" s="2">
        <v>2026</v>
      </c>
      <c r="B6" s="2" t="s">
        <v>82</v>
      </c>
      <c r="C6" s="2" t="s">
        <v>83</v>
      </c>
      <c r="D6" s="2" t="s">
        <v>53</v>
      </c>
      <c r="E6" s="2"/>
      <c r="F6" s="3"/>
      <c r="G6" s="3"/>
      <c r="H6" s="2" t="s">
        <v>84</v>
      </c>
    </row>
    <row r="7" spans="1:8" ht="30" x14ac:dyDescent="0.25">
      <c r="A7" s="2">
        <v>2026</v>
      </c>
      <c r="B7" s="2" t="s">
        <v>82</v>
      </c>
      <c r="C7" s="2" t="s">
        <v>83</v>
      </c>
      <c r="D7" s="2" t="s">
        <v>44</v>
      </c>
      <c r="E7" s="2"/>
      <c r="F7" s="3">
        <v>51.69</v>
      </c>
      <c r="G7" s="3">
        <v>30.93</v>
      </c>
      <c r="H7" s="2" t="s">
        <v>84</v>
      </c>
    </row>
    <row r="8" spans="1:8" ht="30" x14ac:dyDescent="0.25">
      <c r="A8" s="2">
        <v>2026</v>
      </c>
      <c r="B8" s="2" t="s">
        <v>82</v>
      </c>
      <c r="C8" s="2" t="s">
        <v>83</v>
      </c>
      <c r="D8" s="2" t="s">
        <v>14</v>
      </c>
      <c r="E8" s="2"/>
      <c r="F8" s="3">
        <v>22.67</v>
      </c>
      <c r="G8" s="3">
        <v>22.67</v>
      </c>
      <c r="H8" s="2" t="s">
        <v>84</v>
      </c>
    </row>
    <row r="9" spans="1:8" ht="30" x14ac:dyDescent="0.25">
      <c r="A9" s="2">
        <v>2026</v>
      </c>
      <c r="B9" s="2" t="s">
        <v>82</v>
      </c>
      <c r="C9" s="2" t="s">
        <v>83</v>
      </c>
      <c r="D9" s="2" t="s">
        <v>21</v>
      </c>
      <c r="E9" s="2"/>
      <c r="F9" s="3">
        <v>54.77</v>
      </c>
      <c r="G9" s="3">
        <v>54.77</v>
      </c>
      <c r="H9" s="2" t="s">
        <v>84</v>
      </c>
    </row>
    <row r="10" spans="1:8" ht="30" x14ac:dyDescent="0.25">
      <c r="A10" s="2">
        <v>2026</v>
      </c>
      <c r="B10" s="2" t="s">
        <v>82</v>
      </c>
      <c r="C10" s="2" t="s">
        <v>83</v>
      </c>
      <c r="D10" s="2" t="s">
        <v>25</v>
      </c>
      <c r="E10" s="2"/>
      <c r="F10" s="3">
        <v>53.31</v>
      </c>
      <c r="G10" s="3">
        <v>26.58</v>
      </c>
      <c r="H10" s="2" t="s">
        <v>84</v>
      </c>
    </row>
    <row r="11" spans="1:8" ht="30" x14ac:dyDescent="0.25">
      <c r="A11" s="2">
        <v>2026</v>
      </c>
      <c r="B11" s="2" t="s">
        <v>82</v>
      </c>
      <c r="C11" s="2" t="s">
        <v>83</v>
      </c>
      <c r="D11" s="2" t="s">
        <v>29</v>
      </c>
      <c r="E11" s="2"/>
      <c r="F11" s="3">
        <v>42.41</v>
      </c>
      <c r="G11" s="3">
        <v>26.58</v>
      </c>
      <c r="H11" s="2" t="s">
        <v>84</v>
      </c>
    </row>
    <row r="12" spans="1:8" ht="30" x14ac:dyDescent="0.25">
      <c r="A12" s="2">
        <v>2026</v>
      </c>
      <c r="B12" s="2" t="s">
        <v>82</v>
      </c>
      <c r="C12" s="2" t="s">
        <v>83</v>
      </c>
      <c r="D12" s="2" t="s">
        <v>57</v>
      </c>
      <c r="E12" s="2"/>
      <c r="F12" s="3">
        <v>148.25</v>
      </c>
      <c r="G12" s="3">
        <v>79.67</v>
      </c>
      <c r="H12" s="2" t="s">
        <v>84</v>
      </c>
    </row>
    <row r="13" spans="1:8" ht="30" x14ac:dyDescent="0.25">
      <c r="A13" s="2">
        <v>2026</v>
      </c>
      <c r="B13" s="2" t="s">
        <v>82</v>
      </c>
      <c r="C13" s="2" t="s">
        <v>83</v>
      </c>
      <c r="D13" s="2" t="s">
        <v>61</v>
      </c>
      <c r="E13" s="2"/>
      <c r="F13" s="3">
        <v>80.28</v>
      </c>
      <c r="G13" s="3">
        <v>44.06</v>
      </c>
      <c r="H13" s="2" t="s">
        <v>84</v>
      </c>
    </row>
    <row r="14" spans="1:8" ht="30" x14ac:dyDescent="0.25">
      <c r="A14" s="2">
        <v>2026</v>
      </c>
      <c r="B14" s="2" t="s">
        <v>82</v>
      </c>
      <c r="C14" s="2" t="s">
        <v>83</v>
      </c>
      <c r="D14" s="2" t="s">
        <v>38</v>
      </c>
      <c r="E14" s="2"/>
      <c r="F14" s="3">
        <v>67.62</v>
      </c>
      <c r="G14" s="3">
        <v>44.06</v>
      </c>
      <c r="H14" s="2" t="s">
        <v>84</v>
      </c>
    </row>
    <row r="15" spans="1:8" ht="30" x14ac:dyDescent="0.25">
      <c r="A15" s="2">
        <v>2026</v>
      </c>
      <c r="B15" s="2" t="s">
        <v>82</v>
      </c>
      <c r="C15" s="2" t="s">
        <v>83</v>
      </c>
      <c r="D15" s="2" t="s">
        <v>49</v>
      </c>
      <c r="E15" s="2"/>
      <c r="F15" s="3">
        <v>91.03</v>
      </c>
      <c r="G15" s="3">
        <v>66.05</v>
      </c>
      <c r="H15" s="2" t="s">
        <v>84</v>
      </c>
    </row>
    <row r="16" spans="1:8" ht="30" x14ac:dyDescent="0.25">
      <c r="A16" s="2">
        <v>2026</v>
      </c>
      <c r="B16" s="2" t="s">
        <v>82</v>
      </c>
      <c r="C16" s="2" t="s">
        <v>83</v>
      </c>
      <c r="D16" s="2" t="s">
        <v>65</v>
      </c>
      <c r="E16" s="2"/>
      <c r="F16" s="3">
        <v>226.21</v>
      </c>
      <c r="G16" s="3">
        <v>123.16</v>
      </c>
      <c r="H16" s="2" t="s">
        <v>84</v>
      </c>
    </row>
    <row r="17" spans="1:8" ht="30" x14ac:dyDescent="0.25">
      <c r="A17" s="2">
        <v>2026</v>
      </c>
      <c r="B17" s="2" t="s">
        <v>82</v>
      </c>
      <c r="C17" s="2" t="s">
        <v>83</v>
      </c>
      <c r="D17" s="2" t="s">
        <v>70</v>
      </c>
      <c r="E17" s="2"/>
      <c r="F17" s="3">
        <v>307.02999999999997</v>
      </c>
      <c r="G17" s="3">
        <v>167.75</v>
      </c>
      <c r="H17" s="2" t="s">
        <v>84</v>
      </c>
    </row>
    <row r="19" spans="1:8" x14ac:dyDescent="0.25">
      <c r="A19" t="s">
        <v>85</v>
      </c>
    </row>
    <row r="20" spans="1:8" x14ac:dyDescent="0.25">
      <c r="A20" t="s">
        <v>75</v>
      </c>
      <c r="B20" t="s">
        <v>76</v>
      </c>
      <c r="C20" t="s">
        <v>77</v>
      </c>
      <c r="D20" t="s">
        <v>3</v>
      </c>
      <c r="E20" t="s">
        <v>78</v>
      </c>
      <c r="F20" t="s">
        <v>79</v>
      </c>
      <c r="G20" t="s">
        <v>80</v>
      </c>
    </row>
    <row r="21" spans="1:8" x14ac:dyDescent="0.25">
      <c r="A21">
        <v>2026</v>
      </c>
      <c r="B21" t="s">
        <v>82</v>
      </c>
      <c r="C21" t="s">
        <v>86</v>
      </c>
      <c r="D21" t="s">
        <v>33</v>
      </c>
      <c r="F21">
        <v>60.57</v>
      </c>
      <c r="G21">
        <v>50.73</v>
      </c>
    </row>
    <row r="22" spans="1:8" x14ac:dyDescent="0.25">
      <c r="A22">
        <v>2026</v>
      </c>
      <c r="B22" t="s">
        <v>82</v>
      </c>
      <c r="C22" t="s">
        <v>86</v>
      </c>
      <c r="D22" t="s">
        <v>53</v>
      </c>
    </row>
    <row r="23" spans="1:8" x14ac:dyDescent="0.25">
      <c r="A23">
        <v>2026</v>
      </c>
      <c r="B23" t="s">
        <v>82</v>
      </c>
      <c r="C23" t="s">
        <v>86</v>
      </c>
      <c r="D23" t="s">
        <v>44</v>
      </c>
      <c r="F23">
        <v>57.06</v>
      </c>
      <c r="G23">
        <v>32.880000000000003</v>
      </c>
    </row>
    <row r="24" spans="1:8" x14ac:dyDescent="0.25">
      <c r="A24">
        <v>2026</v>
      </c>
      <c r="B24" t="s">
        <v>82</v>
      </c>
      <c r="C24" t="s">
        <v>86</v>
      </c>
      <c r="D24" t="s">
        <v>14</v>
      </c>
      <c r="F24">
        <v>26.37</v>
      </c>
      <c r="G24">
        <v>26.37</v>
      </c>
    </row>
    <row r="25" spans="1:8" x14ac:dyDescent="0.25">
      <c r="A25">
        <v>2026</v>
      </c>
      <c r="B25" t="s">
        <v>82</v>
      </c>
      <c r="C25" t="s">
        <v>86</v>
      </c>
      <c r="D25" t="s">
        <v>21</v>
      </c>
      <c r="F25">
        <v>63.8</v>
      </c>
      <c r="G25">
        <v>63.8</v>
      </c>
    </row>
    <row r="26" spans="1:8" x14ac:dyDescent="0.25">
      <c r="A26">
        <v>2026</v>
      </c>
      <c r="B26" t="s">
        <v>82</v>
      </c>
      <c r="C26" t="s">
        <v>86</v>
      </c>
      <c r="D26" t="s">
        <v>25</v>
      </c>
      <c r="F26">
        <v>59.37</v>
      </c>
      <c r="G26">
        <v>28.22</v>
      </c>
    </row>
    <row r="27" spans="1:8" x14ac:dyDescent="0.25">
      <c r="A27">
        <v>2026</v>
      </c>
      <c r="B27" t="s">
        <v>82</v>
      </c>
      <c r="C27" t="s">
        <v>86</v>
      </c>
      <c r="D27" t="s">
        <v>29</v>
      </c>
      <c r="F27">
        <v>46.66</v>
      </c>
      <c r="G27">
        <v>28.22</v>
      </c>
    </row>
    <row r="28" spans="1:8" x14ac:dyDescent="0.25">
      <c r="A28">
        <v>2026</v>
      </c>
      <c r="B28" t="s">
        <v>82</v>
      </c>
      <c r="C28" t="s">
        <v>86</v>
      </c>
      <c r="D28" t="s">
        <v>57</v>
      </c>
      <c r="F28">
        <v>164.57</v>
      </c>
      <c r="G28">
        <v>84.65</v>
      </c>
    </row>
    <row r="29" spans="1:8" x14ac:dyDescent="0.25">
      <c r="A29">
        <v>2026</v>
      </c>
      <c r="B29" t="s">
        <v>82</v>
      </c>
      <c r="C29" t="s">
        <v>86</v>
      </c>
      <c r="D29" t="s">
        <v>61</v>
      </c>
      <c r="F29">
        <v>89.03</v>
      </c>
      <c r="G29">
        <v>46.82</v>
      </c>
    </row>
    <row r="30" spans="1:8" x14ac:dyDescent="0.25">
      <c r="A30">
        <v>2026</v>
      </c>
      <c r="B30" t="s">
        <v>82</v>
      </c>
      <c r="C30" t="s">
        <v>86</v>
      </c>
      <c r="D30" t="s">
        <v>38</v>
      </c>
      <c r="F30">
        <v>74.28</v>
      </c>
      <c r="G30">
        <v>46.82</v>
      </c>
    </row>
    <row r="31" spans="1:8" x14ac:dyDescent="0.25">
      <c r="A31">
        <v>2026</v>
      </c>
      <c r="B31" t="s">
        <v>82</v>
      </c>
      <c r="C31" t="s">
        <v>86</v>
      </c>
      <c r="D31" t="s">
        <v>49</v>
      </c>
      <c r="F31">
        <v>99.32</v>
      </c>
      <c r="G31">
        <v>70.23</v>
      </c>
    </row>
    <row r="32" spans="1:8" x14ac:dyDescent="0.25">
      <c r="A32">
        <v>2026</v>
      </c>
      <c r="B32" t="s">
        <v>82</v>
      </c>
      <c r="C32" t="s">
        <v>86</v>
      </c>
      <c r="D32" t="s">
        <v>65</v>
      </c>
      <c r="F32">
        <v>251.04</v>
      </c>
      <c r="G32">
        <v>130.96</v>
      </c>
    </row>
    <row r="33" spans="1:7" x14ac:dyDescent="0.25">
      <c r="A33">
        <v>2026</v>
      </c>
      <c r="B33" t="s">
        <v>82</v>
      </c>
      <c r="C33" t="s">
        <v>86</v>
      </c>
      <c r="D33" t="s">
        <v>70</v>
      </c>
      <c r="F33">
        <v>340.69</v>
      </c>
      <c r="G33">
        <v>178.4</v>
      </c>
    </row>
  </sheetData>
  <mergeCells count="2">
    <mergeCell ref="A2:H2"/>
    <mergeCell ref="A1:H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7"/>
  <sheetViews>
    <sheetView workbookViewId="0"/>
  </sheetViews>
  <sheetFormatPr defaultRowHeight="15" x14ac:dyDescent="0.25"/>
  <cols>
    <col min="1" max="1" width="12" customWidth="1"/>
    <col min="2" max="2" width="8" customWidth="1"/>
    <col min="3" max="3" width="32" customWidth="1"/>
    <col min="4" max="4" width="44" customWidth="1"/>
    <col min="5" max="5" width="14" customWidth="1"/>
    <col min="6" max="6" width="18" customWidth="1"/>
    <col min="7" max="7" width="30" customWidth="1"/>
  </cols>
  <sheetData>
    <row r="1" spans="1:7" ht="21" x14ac:dyDescent="0.35">
      <c r="A1" s="20" t="s">
        <v>87</v>
      </c>
      <c r="B1" s="18"/>
      <c r="C1" s="18"/>
      <c r="D1" s="18"/>
      <c r="E1" s="18"/>
      <c r="F1" s="18"/>
      <c r="G1" s="18"/>
    </row>
    <row r="2" spans="1:7" x14ac:dyDescent="0.25">
      <c r="A2" s="17" t="s">
        <v>88</v>
      </c>
      <c r="B2" s="18"/>
      <c r="C2" s="18"/>
      <c r="D2" s="18"/>
      <c r="E2" s="18"/>
      <c r="F2" s="18"/>
      <c r="G2" s="18"/>
    </row>
    <row r="4" spans="1:7" ht="30" x14ac:dyDescent="0.25">
      <c r="A4" s="1" t="s">
        <v>2</v>
      </c>
      <c r="B4" s="1" t="s">
        <v>3</v>
      </c>
      <c r="C4" s="1" t="s">
        <v>89</v>
      </c>
      <c r="D4" s="1" t="s">
        <v>90</v>
      </c>
      <c r="E4" s="1" t="s">
        <v>91</v>
      </c>
      <c r="F4" s="1" t="s">
        <v>92</v>
      </c>
      <c r="G4" s="1" t="s">
        <v>93</v>
      </c>
    </row>
    <row r="5" spans="1:7" ht="45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94</v>
      </c>
      <c r="F5" s="3">
        <v>12.34</v>
      </c>
      <c r="G5" s="2" t="s">
        <v>95</v>
      </c>
    </row>
    <row r="6" spans="1:7" ht="45" x14ac:dyDescent="0.25">
      <c r="A6" s="2" t="s">
        <v>13</v>
      </c>
      <c r="B6" s="2" t="s">
        <v>21</v>
      </c>
      <c r="C6" s="2" t="s">
        <v>22</v>
      </c>
      <c r="D6" s="2" t="s">
        <v>23</v>
      </c>
      <c r="E6" s="2" t="s">
        <v>94</v>
      </c>
      <c r="F6" s="3">
        <v>27.1</v>
      </c>
      <c r="G6" s="2" t="s">
        <v>95</v>
      </c>
    </row>
    <row r="7" spans="1:7" ht="45" x14ac:dyDescent="0.25">
      <c r="A7" s="2" t="s">
        <v>13</v>
      </c>
      <c r="B7" s="2" t="s">
        <v>25</v>
      </c>
      <c r="C7" s="2" t="s">
        <v>26</v>
      </c>
      <c r="D7" s="2" t="s">
        <v>27</v>
      </c>
      <c r="E7" s="2" t="s">
        <v>94</v>
      </c>
      <c r="F7" s="3">
        <v>29.16</v>
      </c>
      <c r="G7" s="2" t="s">
        <v>95</v>
      </c>
    </row>
    <row r="8" spans="1:7" ht="45" x14ac:dyDescent="0.25">
      <c r="A8" s="2" t="s">
        <v>13</v>
      </c>
      <c r="B8" s="2" t="s">
        <v>29</v>
      </c>
      <c r="C8" s="2" t="s">
        <v>30</v>
      </c>
      <c r="D8" s="2" t="s">
        <v>31</v>
      </c>
      <c r="E8" s="2" t="s">
        <v>94</v>
      </c>
      <c r="F8" s="3">
        <v>23.18</v>
      </c>
      <c r="G8" s="2" t="s">
        <v>95</v>
      </c>
    </row>
    <row r="9" spans="1:7" ht="45" x14ac:dyDescent="0.25">
      <c r="A9" s="2" t="s">
        <v>13</v>
      </c>
      <c r="B9" s="2" t="s">
        <v>33</v>
      </c>
      <c r="C9" s="2" t="s">
        <v>34</v>
      </c>
      <c r="D9" s="2" t="s">
        <v>35</v>
      </c>
      <c r="E9" s="2" t="s">
        <v>94</v>
      </c>
      <c r="F9" s="3">
        <v>30.84</v>
      </c>
      <c r="G9" s="2" t="s">
        <v>95</v>
      </c>
    </row>
    <row r="10" spans="1:7" ht="60" x14ac:dyDescent="0.25">
      <c r="A10" s="2" t="s">
        <v>37</v>
      </c>
      <c r="B10" s="2" t="s">
        <v>38</v>
      </c>
      <c r="C10" s="2" t="s">
        <v>39</v>
      </c>
      <c r="D10" s="2" t="s">
        <v>40</v>
      </c>
      <c r="E10" s="2" t="s">
        <v>96</v>
      </c>
      <c r="F10" s="3">
        <v>0</v>
      </c>
      <c r="G10" s="2" t="s">
        <v>97</v>
      </c>
    </row>
    <row r="11" spans="1:7" ht="45" x14ac:dyDescent="0.25">
      <c r="A11" s="2" t="s">
        <v>37</v>
      </c>
      <c r="B11" s="2" t="s">
        <v>44</v>
      </c>
      <c r="C11" s="2" t="s">
        <v>45</v>
      </c>
      <c r="D11" s="2" t="s">
        <v>46</v>
      </c>
      <c r="E11" s="2" t="s">
        <v>94</v>
      </c>
      <c r="F11" s="3">
        <v>27.85</v>
      </c>
      <c r="G11" s="2" t="s">
        <v>98</v>
      </c>
    </row>
    <row r="12" spans="1:7" ht="45" x14ac:dyDescent="0.25">
      <c r="A12" s="2" t="s">
        <v>37</v>
      </c>
      <c r="B12" s="2" t="s">
        <v>49</v>
      </c>
      <c r="C12" s="2" t="s">
        <v>50</v>
      </c>
      <c r="D12" s="2" t="s">
        <v>51</v>
      </c>
      <c r="E12" s="2" t="s">
        <v>94</v>
      </c>
      <c r="F12" s="3">
        <v>49.16</v>
      </c>
      <c r="G12" s="2" t="s">
        <v>95</v>
      </c>
    </row>
    <row r="13" spans="1:7" ht="45" x14ac:dyDescent="0.25">
      <c r="A13" s="2" t="s">
        <v>37</v>
      </c>
      <c r="B13" s="2" t="s">
        <v>53</v>
      </c>
      <c r="C13" s="2" t="s">
        <v>54</v>
      </c>
      <c r="D13" s="2" t="s">
        <v>55</v>
      </c>
      <c r="E13" s="2" t="s">
        <v>94</v>
      </c>
      <c r="F13" s="3">
        <v>34.58</v>
      </c>
      <c r="G13" s="2" t="s">
        <v>95</v>
      </c>
    </row>
    <row r="14" spans="1:7" ht="45" x14ac:dyDescent="0.25">
      <c r="A14" s="2" t="s">
        <v>37</v>
      </c>
      <c r="B14" s="2" t="s">
        <v>57</v>
      </c>
      <c r="C14" s="2" t="s">
        <v>58</v>
      </c>
      <c r="D14" s="2" t="s">
        <v>59</v>
      </c>
      <c r="E14" s="2" t="s">
        <v>96</v>
      </c>
      <c r="F14" s="3">
        <v>0</v>
      </c>
      <c r="G14" s="2" t="s">
        <v>97</v>
      </c>
    </row>
    <row r="15" spans="1:7" ht="45" x14ac:dyDescent="0.25">
      <c r="A15" s="2" t="s">
        <v>37</v>
      </c>
      <c r="B15" s="2" t="s">
        <v>61</v>
      </c>
      <c r="C15" s="2" t="s">
        <v>62</v>
      </c>
      <c r="D15" s="2" t="s">
        <v>63</v>
      </c>
      <c r="E15" s="2" t="s">
        <v>96</v>
      </c>
      <c r="F15" s="3">
        <v>0</v>
      </c>
      <c r="G15" s="2" t="s">
        <v>97</v>
      </c>
    </row>
    <row r="16" spans="1:7" ht="45" x14ac:dyDescent="0.25">
      <c r="A16" s="2" t="s">
        <v>64</v>
      </c>
      <c r="B16" s="2" t="s">
        <v>65</v>
      </c>
      <c r="C16" s="2" t="s">
        <v>66</v>
      </c>
      <c r="D16" s="2" t="s">
        <v>67</v>
      </c>
      <c r="E16" s="2" t="s">
        <v>96</v>
      </c>
      <c r="F16" s="3">
        <v>0</v>
      </c>
      <c r="G16" s="2" t="s">
        <v>97</v>
      </c>
    </row>
    <row r="17" spans="1:7" ht="45" x14ac:dyDescent="0.25">
      <c r="A17" s="2" t="s">
        <v>64</v>
      </c>
      <c r="B17" s="2" t="s">
        <v>70</v>
      </c>
      <c r="C17" s="2" t="s">
        <v>71</v>
      </c>
      <c r="D17" s="2" t="s">
        <v>72</v>
      </c>
      <c r="E17" s="2" t="s">
        <v>96</v>
      </c>
      <c r="F17" s="3">
        <v>0</v>
      </c>
      <c r="G17" s="2" t="s">
        <v>97</v>
      </c>
    </row>
  </sheetData>
  <mergeCells count="2">
    <mergeCell ref="A2:G2"/>
    <mergeCell ref="A1:G1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7"/>
  <sheetViews>
    <sheetView workbookViewId="0"/>
  </sheetViews>
  <sheetFormatPr defaultRowHeight="15" x14ac:dyDescent="0.25"/>
  <cols>
    <col min="1" max="1" width="8" customWidth="1"/>
    <col min="2" max="2" width="22" customWidth="1"/>
    <col min="3" max="3" width="18" customWidth="1"/>
    <col min="4" max="4" width="20" customWidth="1"/>
    <col min="5" max="5" width="16" customWidth="1"/>
    <col min="6" max="6" width="10" customWidth="1"/>
  </cols>
  <sheetData>
    <row r="1" spans="1:6" ht="21" x14ac:dyDescent="0.35">
      <c r="A1" s="20" t="s">
        <v>99</v>
      </c>
      <c r="B1" s="18"/>
      <c r="C1" s="18"/>
      <c r="D1" s="18"/>
      <c r="E1" s="18"/>
      <c r="F1" s="18"/>
    </row>
    <row r="2" spans="1:6" x14ac:dyDescent="0.25">
      <c r="A2" s="17" t="s">
        <v>100</v>
      </c>
      <c r="B2" s="18"/>
      <c r="C2" s="18"/>
      <c r="D2" s="18"/>
      <c r="E2" s="18"/>
      <c r="F2" s="18"/>
    </row>
    <row r="4" spans="1:6" ht="30" x14ac:dyDescent="0.25">
      <c r="A4" s="1" t="s">
        <v>3</v>
      </c>
      <c r="B4" s="1" t="s">
        <v>101</v>
      </c>
      <c r="C4" s="1" t="s">
        <v>9</v>
      </c>
      <c r="D4" s="1" t="s">
        <v>102</v>
      </c>
      <c r="E4" s="1" t="s">
        <v>103</v>
      </c>
      <c r="F4" s="1" t="s">
        <v>2</v>
      </c>
    </row>
    <row r="5" spans="1:6" x14ac:dyDescent="0.25">
      <c r="A5" s="2" t="s">
        <v>14</v>
      </c>
      <c r="B5" s="3">
        <f>Summary_All_Codes!F5</f>
        <v>22.67</v>
      </c>
      <c r="C5" s="3">
        <f>WA_Medicaid_FFS!F5</f>
        <v>12.34</v>
      </c>
      <c r="D5" s="3">
        <f t="shared" ref="D5:D17" si="0">IF(C5="","",B5-C5)</f>
        <v>10.330000000000002</v>
      </c>
      <c r="E5" s="5">
        <f t="shared" ref="E5:E17" si="1">IF(B5=0,"",D5/B5)</f>
        <v>0.45566828407587123</v>
      </c>
      <c r="F5" s="2" t="s">
        <v>13</v>
      </c>
    </row>
    <row r="6" spans="1:6" x14ac:dyDescent="0.25">
      <c r="A6" s="2" t="s">
        <v>21</v>
      </c>
      <c r="B6" s="3">
        <f>Summary_All_Codes!F6</f>
        <v>54.77</v>
      </c>
      <c r="C6" s="3">
        <f>WA_Medicaid_FFS!F6</f>
        <v>27.1</v>
      </c>
      <c r="D6" s="3">
        <f t="shared" si="0"/>
        <v>27.67</v>
      </c>
      <c r="E6" s="5">
        <f t="shared" si="1"/>
        <v>0.50520357860142417</v>
      </c>
      <c r="F6" s="2" t="s">
        <v>13</v>
      </c>
    </row>
    <row r="7" spans="1:6" x14ac:dyDescent="0.25">
      <c r="A7" s="2" t="s">
        <v>25</v>
      </c>
      <c r="B7" s="3">
        <f>Summary_All_Codes!F7</f>
        <v>53.31</v>
      </c>
      <c r="C7" s="3">
        <f>WA_Medicaid_FFS!F7</f>
        <v>29.16</v>
      </c>
      <c r="D7" s="3">
        <f t="shared" si="0"/>
        <v>24.150000000000002</v>
      </c>
      <c r="E7" s="5">
        <f t="shared" si="1"/>
        <v>0.4530106921778278</v>
      </c>
      <c r="F7" s="2" t="s">
        <v>13</v>
      </c>
    </row>
    <row r="8" spans="1:6" x14ac:dyDescent="0.25">
      <c r="A8" s="2" t="s">
        <v>29</v>
      </c>
      <c r="B8" s="3">
        <f>Summary_All_Codes!F8</f>
        <v>42.41</v>
      </c>
      <c r="C8" s="3">
        <f>WA_Medicaid_FFS!F8</f>
        <v>23.18</v>
      </c>
      <c r="D8" s="3">
        <f t="shared" si="0"/>
        <v>19.229999999999997</v>
      </c>
      <c r="E8" s="5">
        <f t="shared" si="1"/>
        <v>0.45343079462390939</v>
      </c>
      <c r="F8" s="2" t="s">
        <v>13</v>
      </c>
    </row>
    <row r="9" spans="1:6" x14ac:dyDescent="0.25">
      <c r="A9" s="2" t="s">
        <v>33</v>
      </c>
      <c r="B9" s="3">
        <f>Summary_All_Codes!F9</f>
        <v>56.23</v>
      </c>
      <c r="C9" s="3">
        <f>WA_Medicaid_FFS!F9</f>
        <v>30.84</v>
      </c>
      <c r="D9" s="3">
        <f t="shared" si="0"/>
        <v>25.389999999999997</v>
      </c>
      <c r="E9" s="5">
        <f t="shared" si="1"/>
        <v>0.45153832473768446</v>
      </c>
      <c r="F9" s="2" t="s">
        <v>13</v>
      </c>
    </row>
    <row r="10" spans="1:6" x14ac:dyDescent="0.25">
      <c r="A10" s="2" t="s">
        <v>38</v>
      </c>
      <c r="B10" s="3">
        <f>Summary_All_Codes!F10</f>
        <v>67.62</v>
      </c>
      <c r="C10" s="3">
        <f>WA_Medicaid_FFS!F10</f>
        <v>0</v>
      </c>
      <c r="D10" s="3">
        <f t="shared" si="0"/>
        <v>67.62</v>
      </c>
      <c r="E10" s="5">
        <f t="shared" si="1"/>
        <v>1</v>
      </c>
      <c r="F10" s="2" t="s">
        <v>37</v>
      </c>
    </row>
    <row r="11" spans="1:6" x14ac:dyDescent="0.25">
      <c r="A11" s="2" t="s">
        <v>44</v>
      </c>
      <c r="B11" s="3">
        <f>Summary_All_Codes!F11</f>
        <v>51.69</v>
      </c>
      <c r="C11" s="3">
        <f>WA_Medicaid_FFS!F11</f>
        <v>27.85</v>
      </c>
      <c r="D11" s="3">
        <f t="shared" si="0"/>
        <v>23.839999999999996</v>
      </c>
      <c r="E11" s="5">
        <f t="shared" si="1"/>
        <v>0.46121106597020695</v>
      </c>
      <c r="F11" s="2" t="s">
        <v>37</v>
      </c>
    </row>
    <row r="12" spans="1:6" x14ac:dyDescent="0.25">
      <c r="A12" s="2" t="s">
        <v>49</v>
      </c>
      <c r="B12" s="3">
        <f>Summary_All_Codes!F12</f>
        <v>91.03</v>
      </c>
      <c r="C12" s="3">
        <f>WA_Medicaid_FFS!F12</f>
        <v>49.16</v>
      </c>
      <c r="D12" s="3">
        <f t="shared" si="0"/>
        <v>41.870000000000005</v>
      </c>
      <c r="E12" s="5">
        <f t="shared" si="1"/>
        <v>0.45995825552015823</v>
      </c>
      <c r="F12" s="2" t="s">
        <v>37</v>
      </c>
    </row>
    <row r="13" spans="1:6" x14ac:dyDescent="0.25">
      <c r="A13" s="2" t="s">
        <v>53</v>
      </c>
      <c r="B13" s="3">
        <f>Summary_All_Codes!F13</f>
        <v>0</v>
      </c>
      <c r="C13" s="3">
        <f>WA_Medicaid_FFS!F13</f>
        <v>34.58</v>
      </c>
      <c r="D13" s="3">
        <f t="shared" si="0"/>
        <v>-34.58</v>
      </c>
      <c r="E13" s="5" t="str">
        <f t="shared" si="1"/>
        <v/>
      </c>
      <c r="F13" s="2" t="s">
        <v>37</v>
      </c>
    </row>
    <row r="14" spans="1:6" x14ac:dyDescent="0.25">
      <c r="A14" s="2" t="s">
        <v>57</v>
      </c>
      <c r="B14" s="3">
        <f>Summary_All_Codes!F14</f>
        <v>148.25</v>
      </c>
      <c r="C14" s="3">
        <f>WA_Medicaid_FFS!F14</f>
        <v>0</v>
      </c>
      <c r="D14" s="3">
        <f t="shared" si="0"/>
        <v>148.25</v>
      </c>
      <c r="E14" s="5">
        <f t="shared" si="1"/>
        <v>1</v>
      </c>
      <c r="F14" s="2" t="s">
        <v>37</v>
      </c>
    </row>
    <row r="15" spans="1:6" x14ac:dyDescent="0.25">
      <c r="A15" s="2" t="s">
        <v>61</v>
      </c>
      <c r="B15" s="3">
        <f>Summary_All_Codes!F15</f>
        <v>80.28</v>
      </c>
      <c r="C15" s="3">
        <f>WA_Medicaid_FFS!F15</f>
        <v>0</v>
      </c>
      <c r="D15" s="3">
        <f t="shared" si="0"/>
        <v>80.28</v>
      </c>
      <c r="E15" s="5">
        <f t="shared" si="1"/>
        <v>1</v>
      </c>
      <c r="F15" s="2" t="s">
        <v>37</v>
      </c>
    </row>
    <row r="16" spans="1:6" x14ac:dyDescent="0.25">
      <c r="A16" s="2" t="s">
        <v>65</v>
      </c>
      <c r="B16" s="3">
        <f>Summary_All_Codes!F16</f>
        <v>226.21</v>
      </c>
      <c r="C16" s="3">
        <f>WA_Medicaid_FFS!F16</f>
        <v>0</v>
      </c>
      <c r="D16" s="3">
        <f t="shared" si="0"/>
        <v>226.21</v>
      </c>
      <c r="E16" s="5">
        <f t="shared" si="1"/>
        <v>1</v>
      </c>
      <c r="F16" s="2" t="s">
        <v>64</v>
      </c>
    </row>
    <row r="17" spans="1:6" x14ac:dyDescent="0.25">
      <c r="A17" s="2" t="s">
        <v>70</v>
      </c>
      <c r="B17" s="3">
        <f>Summary_All_Codes!F17</f>
        <v>307.02999999999997</v>
      </c>
      <c r="C17" s="3">
        <f>WA_Medicaid_FFS!F17</f>
        <v>0</v>
      </c>
      <c r="D17" s="3">
        <f t="shared" si="0"/>
        <v>307.02999999999997</v>
      </c>
      <c r="E17" s="5">
        <f t="shared" si="1"/>
        <v>1</v>
      </c>
      <c r="F17" s="2" t="s">
        <v>64</v>
      </c>
    </row>
  </sheetData>
  <mergeCells count="2">
    <mergeCell ref="A2:F2"/>
    <mergeCell ref="A1:F1"/>
  </mergeCell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"/>
  <sheetViews>
    <sheetView workbookViewId="0"/>
  </sheetViews>
  <sheetFormatPr defaultRowHeight="15" x14ac:dyDescent="0.25"/>
  <cols>
    <col min="1" max="1" width="22" customWidth="1"/>
    <col min="2" max="2" width="18" customWidth="1"/>
    <col min="3" max="3" width="34" customWidth="1"/>
    <col min="4" max="4" width="32" customWidth="1"/>
    <col min="5" max="6" width="22" customWidth="1"/>
    <col min="7" max="7" width="26" customWidth="1"/>
  </cols>
  <sheetData>
    <row r="1" spans="1:7" ht="21" x14ac:dyDescent="0.35">
      <c r="A1" s="20" t="s">
        <v>104</v>
      </c>
      <c r="B1" s="18"/>
      <c r="C1" s="18"/>
      <c r="D1" s="18"/>
      <c r="E1" s="18"/>
      <c r="F1" s="18"/>
      <c r="G1" s="18"/>
    </row>
    <row r="2" spans="1:7" x14ac:dyDescent="0.25">
      <c r="A2" s="17" t="s">
        <v>105</v>
      </c>
      <c r="B2" s="18"/>
      <c r="C2" s="18"/>
      <c r="D2" s="18"/>
      <c r="E2" s="18"/>
      <c r="F2" s="18"/>
      <c r="G2" s="18"/>
    </row>
    <row r="4" spans="1:7" ht="30" x14ac:dyDescent="0.25">
      <c r="A4" s="1" t="s">
        <v>106</v>
      </c>
      <c r="B4" s="1" t="s">
        <v>107</v>
      </c>
      <c r="C4" s="1" t="s">
        <v>108</v>
      </c>
      <c r="D4" s="1" t="s">
        <v>109</v>
      </c>
      <c r="E4" s="1" t="s">
        <v>110</v>
      </c>
      <c r="F4" s="1" t="s">
        <v>111</v>
      </c>
      <c r="G4" s="1" t="s">
        <v>112</v>
      </c>
    </row>
    <row r="5" spans="1:7" ht="120" x14ac:dyDescent="0.25">
      <c r="A5" s="2" t="s">
        <v>113</v>
      </c>
      <c r="B5" s="2" t="s">
        <v>114</v>
      </c>
      <c r="C5" s="2" t="s">
        <v>115</v>
      </c>
      <c r="D5" s="2" t="s">
        <v>116</v>
      </c>
      <c r="E5" s="2" t="s">
        <v>117</v>
      </c>
      <c r="F5" s="2" t="s">
        <v>118</v>
      </c>
      <c r="G5" s="2" t="s">
        <v>119</v>
      </c>
    </row>
    <row r="6" spans="1:7" ht="75" x14ac:dyDescent="0.25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126</v>
      </c>
    </row>
    <row r="7" spans="1:7" ht="120" x14ac:dyDescent="0.25">
      <c r="A7" s="2" t="s">
        <v>127</v>
      </c>
      <c r="B7" s="2" t="s">
        <v>128</v>
      </c>
      <c r="C7" s="2" t="s">
        <v>129</v>
      </c>
      <c r="D7" s="2" t="s">
        <v>130</v>
      </c>
      <c r="E7" s="2" t="s">
        <v>131</v>
      </c>
      <c r="F7" s="2" t="s">
        <v>132</v>
      </c>
      <c r="G7" s="2" t="s">
        <v>133</v>
      </c>
    </row>
  </sheetData>
  <mergeCells count="2">
    <mergeCell ref="A2:G2"/>
    <mergeCell ref="A1:G1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2"/>
  <sheetViews>
    <sheetView workbookViewId="0"/>
  </sheetViews>
  <sheetFormatPr defaultRowHeight="15" x14ac:dyDescent="0.25"/>
  <cols>
    <col min="1" max="1" width="26" customWidth="1"/>
    <col min="2" max="2" width="28" customWidth="1"/>
    <col min="3" max="4" width="14" customWidth="1"/>
    <col min="5" max="5" width="18" customWidth="1"/>
    <col min="6" max="6" width="30" customWidth="1"/>
    <col min="7" max="8" width="2" customWidth="1"/>
  </cols>
  <sheetData>
    <row r="1" spans="1:8" ht="21" x14ac:dyDescent="0.35">
      <c r="A1" s="20" t="s">
        <v>134</v>
      </c>
      <c r="B1" s="18"/>
      <c r="C1" s="18"/>
      <c r="D1" s="18"/>
      <c r="E1" s="18"/>
      <c r="F1" s="18"/>
      <c r="G1" s="18"/>
      <c r="H1" s="18"/>
    </row>
    <row r="2" spans="1:8" x14ac:dyDescent="0.25">
      <c r="A2" s="17" t="s">
        <v>135</v>
      </c>
      <c r="B2" s="18"/>
      <c r="C2" s="18"/>
      <c r="D2" s="18"/>
      <c r="E2" s="18"/>
      <c r="F2" s="18"/>
      <c r="G2" s="18"/>
      <c r="H2" s="18"/>
    </row>
    <row r="4" spans="1:8" x14ac:dyDescent="0.25">
      <c r="A4" s="6" t="s">
        <v>136</v>
      </c>
      <c r="D4" s="6" t="s">
        <v>137</v>
      </c>
    </row>
    <row r="5" spans="1:8" ht="30" x14ac:dyDescent="0.25">
      <c r="A5" s="1" t="s">
        <v>138</v>
      </c>
      <c r="B5" s="7">
        <v>200</v>
      </c>
      <c r="C5" s="1"/>
      <c r="D5" s="1" t="s">
        <v>3</v>
      </c>
      <c r="E5" t="s">
        <v>139</v>
      </c>
      <c r="F5" t="s">
        <v>9</v>
      </c>
      <c r="G5" t="s">
        <v>2</v>
      </c>
    </row>
    <row r="6" spans="1:8" x14ac:dyDescent="0.25">
      <c r="A6" s="8" t="s">
        <v>140</v>
      </c>
      <c r="B6" s="9">
        <v>0.7</v>
      </c>
      <c r="D6" t="str">
        <f>Summary_All_Codes!B5</f>
        <v>99453</v>
      </c>
      <c r="E6" s="10">
        <f>Summary_All_Codes!F5</f>
        <v>22.67</v>
      </c>
      <c r="F6" s="10">
        <f>Summary_All_Codes!H5</f>
        <v>12.34</v>
      </c>
      <c r="G6" t="str">
        <f>Summary_All_Codes!A5</f>
        <v>RPM</v>
      </c>
    </row>
    <row r="7" spans="1:8" x14ac:dyDescent="0.25">
      <c r="A7" s="8" t="s">
        <v>141</v>
      </c>
      <c r="B7" s="9">
        <v>0.2</v>
      </c>
      <c r="D7" t="str">
        <f>Summary_All_Codes!B6</f>
        <v>99454</v>
      </c>
      <c r="E7" s="10">
        <f>Summary_All_Codes!F6</f>
        <v>54.77</v>
      </c>
      <c r="F7" s="10">
        <f>Summary_All_Codes!H6</f>
        <v>27.1</v>
      </c>
      <c r="G7" t="str">
        <f>Summary_All_Codes!A6</f>
        <v>RPM</v>
      </c>
    </row>
    <row r="8" spans="1:8" x14ac:dyDescent="0.25">
      <c r="A8" s="8" t="s">
        <v>142</v>
      </c>
      <c r="B8" s="11">
        <v>50</v>
      </c>
      <c r="D8" t="str">
        <f>Summary_All_Codes!B7</f>
        <v>99457</v>
      </c>
      <c r="E8" s="10">
        <f>Summary_All_Codes!F7</f>
        <v>53.31</v>
      </c>
      <c r="F8" s="10">
        <f>Summary_All_Codes!H7</f>
        <v>29.16</v>
      </c>
      <c r="G8" t="str">
        <f>Summary_All_Codes!A7</f>
        <v>RPM</v>
      </c>
    </row>
    <row r="9" spans="1:8" x14ac:dyDescent="0.25">
      <c r="A9" s="8" t="s">
        <v>143</v>
      </c>
      <c r="B9" s="11">
        <v>300</v>
      </c>
      <c r="D9" t="str">
        <f>Summary_All_Codes!B8</f>
        <v>99458</v>
      </c>
      <c r="E9" s="10">
        <f>Summary_All_Codes!F8</f>
        <v>42.41</v>
      </c>
      <c r="F9" s="10">
        <f>Summary_All_Codes!H8</f>
        <v>23.18</v>
      </c>
      <c r="G9" t="str">
        <f>Summary_All_Codes!A8</f>
        <v>RPM</v>
      </c>
    </row>
    <row r="10" spans="1:8" x14ac:dyDescent="0.25">
      <c r="A10" s="8" t="s">
        <v>144</v>
      </c>
      <c r="B10" s="9">
        <v>0.8</v>
      </c>
      <c r="D10" t="str">
        <f>Summary_All_Codes!B9</f>
        <v>99091</v>
      </c>
      <c r="E10" s="10">
        <f>Summary_All_Codes!F9</f>
        <v>56.23</v>
      </c>
      <c r="F10" s="10">
        <f>Summary_All_Codes!H9</f>
        <v>30.84</v>
      </c>
      <c r="G10" t="str">
        <f>Summary_All_Codes!A9</f>
        <v>RPM</v>
      </c>
    </row>
    <row r="11" spans="1:8" x14ac:dyDescent="0.25">
      <c r="A11" s="8" t="s">
        <v>145</v>
      </c>
      <c r="B11" s="9">
        <v>0.3</v>
      </c>
      <c r="D11" t="str">
        <f>Summary_All_Codes!B10</f>
        <v>99490</v>
      </c>
      <c r="E11" s="10">
        <f>Summary_All_Codes!F10</f>
        <v>67.62</v>
      </c>
      <c r="F11" s="10">
        <f>Summary_All_Codes!H10</f>
        <v>0</v>
      </c>
      <c r="G11" t="str">
        <f>Summary_All_Codes!A10</f>
        <v>CCM</v>
      </c>
    </row>
    <row r="12" spans="1:8" x14ac:dyDescent="0.25">
      <c r="A12" s="8" t="s">
        <v>146</v>
      </c>
      <c r="B12" s="11">
        <v>40</v>
      </c>
      <c r="D12" t="str">
        <f>Summary_All_Codes!B11</f>
        <v>99439</v>
      </c>
      <c r="E12" s="10">
        <f>Summary_All_Codes!F11</f>
        <v>51.69</v>
      </c>
      <c r="F12" s="10">
        <f>Summary_All_Codes!H11</f>
        <v>27.85</v>
      </c>
      <c r="G12" t="str">
        <f>Summary_All_Codes!A11</f>
        <v>CCM</v>
      </c>
    </row>
    <row r="13" spans="1:8" x14ac:dyDescent="0.25">
      <c r="A13" s="8" t="s">
        <v>147</v>
      </c>
      <c r="B13" s="9">
        <v>0.35</v>
      </c>
      <c r="D13" t="str">
        <f>Summary_All_Codes!B12</f>
        <v>99491</v>
      </c>
      <c r="E13" s="10">
        <f>Summary_All_Codes!F12</f>
        <v>91.03</v>
      </c>
      <c r="F13" s="10">
        <f>Summary_All_Codes!H12</f>
        <v>49.16</v>
      </c>
      <c r="G13" t="str">
        <f>Summary_All_Codes!A12</f>
        <v>CCM</v>
      </c>
    </row>
    <row r="14" spans="1:8" x14ac:dyDescent="0.25">
      <c r="A14" s="8" t="s">
        <v>148</v>
      </c>
      <c r="B14" s="11">
        <v>5000</v>
      </c>
      <c r="D14" t="str">
        <f>Summary_All_Codes!B13</f>
        <v>99437</v>
      </c>
      <c r="E14" s="10">
        <f>Summary_All_Codes!F13</f>
        <v>0</v>
      </c>
      <c r="F14" s="10">
        <f>Summary_All_Codes!H13</f>
        <v>34.58</v>
      </c>
      <c r="G14" t="str">
        <f>Summary_All_Codes!A13</f>
        <v>CCM</v>
      </c>
    </row>
    <row r="15" spans="1:8" x14ac:dyDescent="0.25">
      <c r="A15" s="8" t="s">
        <v>149</v>
      </c>
      <c r="B15" s="11">
        <v>8</v>
      </c>
      <c r="D15" t="str">
        <f>Summary_All_Codes!B14</f>
        <v>99487</v>
      </c>
      <c r="E15" s="10">
        <f>Summary_All_Codes!F14</f>
        <v>148.25</v>
      </c>
      <c r="F15" s="10">
        <f>Summary_All_Codes!H14</f>
        <v>0</v>
      </c>
      <c r="G15" t="str">
        <f>Summary_All_Codes!A14</f>
        <v>CCM</v>
      </c>
    </row>
    <row r="16" spans="1:8" x14ac:dyDescent="0.25">
      <c r="A16" s="8" t="s">
        <v>150</v>
      </c>
      <c r="B16" s="9">
        <v>0.15</v>
      </c>
      <c r="D16" t="str">
        <f>Summary_All_Codes!B15</f>
        <v>99489</v>
      </c>
      <c r="E16" s="10">
        <f>Summary_All_Codes!F15</f>
        <v>80.28</v>
      </c>
      <c r="F16" s="10">
        <f>Summary_All_Codes!H15</f>
        <v>0</v>
      </c>
      <c r="G16" t="str">
        <f>Summary_All_Codes!A15</f>
        <v>CCM</v>
      </c>
    </row>
    <row r="17" spans="1:7" x14ac:dyDescent="0.25">
      <c r="D17" t="str">
        <f>Summary_All_Codes!B16</f>
        <v>99495</v>
      </c>
      <c r="E17" s="10">
        <f>Summary_All_Codes!F16</f>
        <v>226.21</v>
      </c>
      <c r="F17" s="10">
        <f>Summary_All_Codes!H16</f>
        <v>0</v>
      </c>
      <c r="G17" t="str">
        <f>Summary_All_Codes!A16</f>
        <v>TCM</v>
      </c>
    </row>
    <row r="18" spans="1:7" x14ac:dyDescent="0.25">
      <c r="D18" t="str">
        <f>Summary_All_Codes!B17</f>
        <v>99496</v>
      </c>
      <c r="E18" s="10">
        <f>Summary_All_Codes!F17</f>
        <v>307.02999999999997</v>
      </c>
      <c r="F18" s="10">
        <f>Summary_All_Codes!H17</f>
        <v>0</v>
      </c>
      <c r="G18" t="str">
        <f>Summary_All_Codes!A17</f>
        <v>TCM</v>
      </c>
    </row>
    <row r="21" spans="1:7" x14ac:dyDescent="0.25">
      <c r="A21" s="6" t="s">
        <v>151</v>
      </c>
    </row>
    <row r="22" spans="1:7" x14ac:dyDescent="0.25">
      <c r="A22" s="1" t="s">
        <v>152</v>
      </c>
      <c r="B22" s="1" t="s">
        <v>153</v>
      </c>
      <c r="C22" s="1" t="s">
        <v>154</v>
      </c>
      <c r="D22" s="1" t="s">
        <v>155</v>
      </c>
      <c r="E22" s="1" t="s">
        <v>156</v>
      </c>
      <c r="F22" s="1" t="s">
        <v>81</v>
      </c>
    </row>
    <row r="23" spans="1:7" ht="30" x14ac:dyDescent="0.25">
      <c r="A23" s="2" t="s">
        <v>157</v>
      </c>
      <c r="B23" s="2" t="s">
        <v>158</v>
      </c>
      <c r="C23" s="12">
        <f>$B$5*12</f>
        <v>2400</v>
      </c>
      <c r="D23" s="3">
        <f>$E$7</f>
        <v>54.77</v>
      </c>
      <c r="E23" s="3">
        <f t="shared" ref="E23:E31" si="0">C23*D23</f>
        <v>131448</v>
      </c>
      <c r="F23" s="2" t="s">
        <v>159</v>
      </c>
    </row>
    <row r="24" spans="1:7" ht="45" x14ac:dyDescent="0.25">
      <c r="A24" s="2" t="s">
        <v>157</v>
      </c>
      <c r="B24" s="2" t="s">
        <v>160</v>
      </c>
      <c r="C24" s="12">
        <f>$B$5*$B$6*12</f>
        <v>1680</v>
      </c>
      <c r="D24" s="3">
        <f>$E$8</f>
        <v>53.31</v>
      </c>
      <c r="E24" s="3">
        <f t="shared" si="0"/>
        <v>89560.8</v>
      </c>
      <c r="F24" s="2" t="s">
        <v>161</v>
      </c>
    </row>
    <row r="25" spans="1:7" ht="30" x14ac:dyDescent="0.25">
      <c r="A25" s="2" t="s">
        <v>157</v>
      </c>
      <c r="B25" s="2" t="s">
        <v>162</v>
      </c>
      <c r="C25" s="12">
        <f>$B$5*$B$7*12</f>
        <v>480</v>
      </c>
      <c r="D25" s="3">
        <f>$E$9</f>
        <v>42.41</v>
      </c>
      <c r="E25" s="3">
        <f t="shared" si="0"/>
        <v>20356.8</v>
      </c>
      <c r="F25" s="2" t="s">
        <v>163</v>
      </c>
    </row>
    <row r="26" spans="1:7" x14ac:dyDescent="0.25">
      <c r="A26" s="2" t="s">
        <v>157</v>
      </c>
      <c r="B26" s="2" t="s">
        <v>164</v>
      </c>
      <c r="C26" s="12">
        <f>$B$8*12</f>
        <v>600</v>
      </c>
      <c r="D26" s="3">
        <f>$E$6</f>
        <v>22.67</v>
      </c>
      <c r="E26" s="3">
        <f t="shared" si="0"/>
        <v>13602.000000000002</v>
      </c>
      <c r="F26" s="2" t="s">
        <v>165</v>
      </c>
    </row>
    <row r="27" spans="1:7" x14ac:dyDescent="0.25">
      <c r="A27" s="2" t="s">
        <v>157</v>
      </c>
      <c r="B27" s="2" t="s">
        <v>166</v>
      </c>
      <c r="C27" s="12">
        <f>$B$9*$B$10*12</f>
        <v>2880</v>
      </c>
      <c r="D27" s="3">
        <f>$E$11</f>
        <v>67.62</v>
      </c>
      <c r="E27" s="3">
        <f t="shared" si="0"/>
        <v>194745.60000000001</v>
      </c>
      <c r="F27" s="2"/>
    </row>
    <row r="28" spans="1:7" ht="30" x14ac:dyDescent="0.25">
      <c r="A28" s="2" t="s">
        <v>157</v>
      </c>
      <c r="B28" s="2" t="s">
        <v>167</v>
      </c>
      <c r="C28" s="12">
        <f>$B$9*$B$11*12</f>
        <v>1080</v>
      </c>
      <c r="D28" s="3">
        <f>$E$12</f>
        <v>51.69</v>
      </c>
      <c r="E28" s="3">
        <f t="shared" si="0"/>
        <v>55825.2</v>
      </c>
      <c r="F28" s="2" t="s">
        <v>168</v>
      </c>
    </row>
    <row r="29" spans="1:7" x14ac:dyDescent="0.25">
      <c r="A29" s="2" t="s">
        <v>157</v>
      </c>
      <c r="B29" s="2" t="s">
        <v>169</v>
      </c>
      <c r="C29" s="12">
        <f>$B$12*(1-$B$13)*12</f>
        <v>312</v>
      </c>
      <c r="D29" s="3">
        <f>$E$17</f>
        <v>226.21</v>
      </c>
      <c r="E29" s="3">
        <f t="shared" si="0"/>
        <v>70577.52</v>
      </c>
      <c r="F29" s="2" t="s">
        <v>170</v>
      </c>
    </row>
    <row r="30" spans="1:7" x14ac:dyDescent="0.25">
      <c r="A30" s="2" t="s">
        <v>157</v>
      </c>
      <c r="B30" s="2" t="s">
        <v>171</v>
      </c>
      <c r="C30" s="12">
        <f>$B$12*$B$13*12</f>
        <v>168</v>
      </c>
      <c r="D30" s="3">
        <f>$E$18</f>
        <v>307.02999999999997</v>
      </c>
      <c r="E30" s="3">
        <f t="shared" si="0"/>
        <v>51581.039999999994</v>
      </c>
      <c r="F30" s="2" t="s">
        <v>170</v>
      </c>
    </row>
    <row r="31" spans="1:7" x14ac:dyDescent="0.25">
      <c r="A31" s="2" t="s">
        <v>172</v>
      </c>
      <c r="B31" s="2" t="s">
        <v>173</v>
      </c>
      <c r="C31" s="12">
        <f>$B$14*$B$16*12</f>
        <v>9000</v>
      </c>
      <c r="D31" s="3">
        <f>$B$15</f>
        <v>8</v>
      </c>
      <c r="E31" s="3">
        <f t="shared" si="0"/>
        <v>72000</v>
      </c>
      <c r="F31" s="2" t="s">
        <v>174</v>
      </c>
    </row>
    <row r="32" spans="1:7" x14ac:dyDescent="0.25">
      <c r="A32" s="13" t="s">
        <v>175</v>
      </c>
      <c r="B32" s="2"/>
      <c r="C32" s="2"/>
      <c r="D32" s="2"/>
      <c r="E32" s="14">
        <f>SUM(E23:E31)</f>
        <v>699696.96</v>
      </c>
      <c r="F32" s="2"/>
    </row>
  </sheetData>
  <mergeCells count="2">
    <mergeCell ref="A2:H2"/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4"/>
  <sheetViews>
    <sheetView workbookViewId="0"/>
  </sheetViews>
  <sheetFormatPr defaultRowHeight="15" x14ac:dyDescent="0.25"/>
  <cols>
    <col min="1" max="1" width="120" customWidth="1"/>
  </cols>
  <sheetData>
    <row r="1" spans="1:1" ht="21" x14ac:dyDescent="0.35">
      <c r="A1" s="4" t="s">
        <v>176</v>
      </c>
    </row>
    <row r="2" spans="1:1" x14ac:dyDescent="0.25">
      <c r="A2" t="s">
        <v>177</v>
      </c>
    </row>
    <row r="3" spans="1:1" x14ac:dyDescent="0.25">
      <c r="A3" s="15" t="s">
        <v>178</v>
      </c>
    </row>
    <row r="4" spans="1:1" x14ac:dyDescent="0.25">
      <c r="A4" s="16" t="s">
        <v>179</v>
      </c>
    </row>
    <row r="5" spans="1:1" x14ac:dyDescent="0.25">
      <c r="A5" t="s">
        <v>180</v>
      </c>
    </row>
    <row r="7" spans="1:1" x14ac:dyDescent="0.25">
      <c r="A7" s="15" t="s">
        <v>181</v>
      </c>
    </row>
    <row r="8" spans="1:1" x14ac:dyDescent="0.25">
      <c r="A8" s="16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2" spans="1:1" x14ac:dyDescent="0.25">
      <c r="A12" s="15" t="s">
        <v>185</v>
      </c>
    </row>
    <row r="13" spans="1:1" x14ac:dyDescent="0.25">
      <c r="A13" t="s">
        <v>186</v>
      </c>
    </row>
    <row r="14" spans="1:1" ht="30" x14ac:dyDescent="0.25">
      <c r="A14" s="16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Summary_All_Codes</vt:lpstr>
      <vt:lpstr>Medicare_2026_WA</vt:lpstr>
      <vt:lpstr>WA_Medicaid_FFS</vt:lpstr>
      <vt:lpstr>Comparison_Charts</vt:lpstr>
      <vt:lpstr>Medicaid_Monetization_Map</vt:lpstr>
      <vt:lpstr>Revenue_Model_2026</vt:lpstr>
      <vt:lpstr>Notes_Sources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Marc Poulshock</cp:lastModifiedBy>
  <dcterms:created xsi:type="dcterms:W3CDTF">2026-01-11T20:02:01Z</dcterms:created>
  <dcterms:modified xsi:type="dcterms:W3CDTF">2026-01-12T12:40:28Z</dcterms:modified>
</cp:coreProperties>
</file>