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4D28A3A7-8E25-41A2-93B0-4CE3853A6610}" xr6:coauthVersionLast="47" xr6:coauthVersionMax="47" xr10:uidLastSave="{00000000-0000-0000-0000-000000000000}"/>
  <bookViews>
    <workbookView xWindow="1950" yWindow="1455" windowWidth="30015" windowHeight="14745" xr2:uid="{00000000-000D-0000-FFFF-FFFF00000000}"/>
  </bookViews>
  <sheets>
    <sheet name="Summary_All_Codes" sheetId="1" r:id="rId1"/>
    <sheet name="Medicare_2026_VT" sheetId="2" r:id="rId2"/>
    <sheet name="VT_Medicaid_FFS" sheetId="3" r:id="rId3"/>
    <sheet name="Comparison_Charts" sheetId="4" r:id="rId4"/>
    <sheet name="Medicaid_Monetization_Map" sheetId="5" r:id="rId5"/>
    <sheet name="Revenue_Model_2026" sheetId="6" r:id="rId6"/>
    <sheet name="Notes_Sources" sheetId="7" r:id="rId7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6" l="1"/>
  <c r="C31" i="6"/>
  <c r="E31" i="6" s="1"/>
  <c r="C30" i="6"/>
  <c r="C29" i="6"/>
  <c r="D28" i="6"/>
  <c r="C28" i="6"/>
  <c r="E28" i="6" s="1"/>
  <c r="C27" i="6"/>
  <c r="D26" i="6"/>
  <c r="C26" i="6"/>
  <c r="E26" i="6" s="1"/>
  <c r="D25" i="6"/>
  <c r="E25" i="6" s="1"/>
  <c r="C25" i="6"/>
  <c r="C24" i="6"/>
  <c r="C23" i="6"/>
  <c r="G18" i="6"/>
  <c r="F18" i="6"/>
  <c r="E18" i="6"/>
  <c r="D30" i="6" s="1"/>
  <c r="D18" i="6"/>
  <c r="G17" i="6"/>
  <c r="F17" i="6"/>
  <c r="E17" i="6"/>
  <c r="D29" i="6" s="1"/>
  <c r="D17" i="6"/>
  <c r="G16" i="6"/>
  <c r="F16" i="6"/>
  <c r="E16" i="6"/>
  <c r="D16" i="6"/>
  <c r="G15" i="6"/>
  <c r="F15" i="6"/>
  <c r="E15" i="6"/>
  <c r="D15" i="6"/>
  <c r="G14" i="6"/>
  <c r="F14" i="6"/>
  <c r="E14" i="6"/>
  <c r="D14" i="6"/>
  <c r="G13" i="6"/>
  <c r="F13" i="6"/>
  <c r="E13" i="6"/>
  <c r="D13" i="6"/>
  <c r="G12" i="6"/>
  <c r="F12" i="6"/>
  <c r="E12" i="6"/>
  <c r="D12" i="6"/>
  <c r="G11" i="6"/>
  <c r="F11" i="6"/>
  <c r="E11" i="6"/>
  <c r="D27" i="6" s="1"/>
  <c r="D11" i="6"/>
  <c r="G10" i="6"/>
  <c r="F10" i="6"/>
  <c r="E10" i="6"/>
  <c r="D10" i="6"/>
  <c r="G9" i="6"/>
  <c r="F9" i="6"/>
  <c r="E9" i="6"/>
  <c r="D9" i="6"/>
  <c r="G8" i="6"/>
  <c r="F8" i="6"/>
  <c r="E8" i="6"/>
  <c r="D24" i="6" s="1"/>
  <c r="E24" i="6" s="1"/>
  <c r="D8" i="6"/>
  <c r="G7" i="6"/>
  <c r="F7" i="6"/>
  <c r="E7" i="6"/>
  <c r="D23" i="6" s="1"/>
  <c r="D7" i="6"/>
  <c r="G6" i="6"/>
  <c r="F6" i="6"/>
  <c r="E6" i="6"/>
  <c r="D6" i="6"/>
  <c r="C17" i="4"/>
  <c r="D17" i="4" s="1"/>
  <c r="B17" i="4"/>
  <c r="E17" i="4" s="1"/>
  <c r="C16" i="4"/>
  <c r="D16" i="4" s="1"/>
  <c r="E16" i="4" s="1"/>
  <c r="B16" i="4"/>
  <c r="C15" i="4"/>
  <c r="D15" i="4" s="1"/>
  <c r="E15" i="4" s="1"/>
  <c r="B15" i="4"/>
  <c r="C14" i="4"/>
  <c r="D14" i="4" s="1"/>
  <c r="B14" i="4"/>
  <c r="C13" i="4"/>
  <c r="D13" i="4" s="1"/>
  <c r="B13" i="4"/>
  <c r="C12" i="4"/>
  <c r="D12" i="4" s="1"/>
  <c r="B12" i="4"/>
  <c r="E12" i="4" s="1"/>
  <c r="C11" i="4"/>
  <c r="D11" i="4" s="1"/>
  <c r="B11" i="4"/>
  <c r="E11" i="4" s="1"/>
  <c r="C10" i="4"/>
  <c r="D10" i="4" s="1"/>
  <c r="E10" i="4" s="1"/>
  <c r="B10" i="4"/>
  <c r="C9" i="4"/>
  <c r="D9" i="4" s="1"/>
  <c r="B9" i="4"/>
  <c r="E9" i="4" s="1"/>
  <c r="C8" i="4"/>
  <c r="D8" i="4" s="1"/>
  <c r="B8" i="4"/>
  <c r="E8" i="4" s="1"/>
  <c r="C7" i="4"/>
  <c r="D7" i="4" s="1"/>
  <c r="B7" i="4"/>
  <c r="C6" i="4"/>
  <c r="D6" i="4" s="1"/>
  <c r="B6" i="4"/>
  <c r="E6" i="4" s="1"/>
  <c r="C5" i="4"/>
  <c r="D5" i="4" s="1"/>
  <c r="E5" i="4" s="1"/>
  <c r="B5" i="4"/>
  <c r="E23" i="6" l="1"/>
  <c r="E27" i="6"/>
  <c r="E7" i="4"/>
  <c r="E29" i="6"/>
  <c r="E13" i="4"/>
  <c r="E14" i="4"/>
  <c r="E30" i="6"/>
  <c r="E32" i="6" l="1"/>
</calcChain>
</file>

<file path=xl/sharedStrings.xml><?xml version="1.0" encoding="utf-8"?>
<sst xmlns="http://schemas.openxmlformats.org/spreadsheetml/2006/main" count="370" uniqueCount="192">
  <si>
    <t>RPM, CCM, and TCM CPT Codes — 2026 Reimbursement Summary (Medicare vs Vermont Medicaid)</t>
  </si>
  <si>
    <t>DOS range: 2026-01-01 through 2026-12-31. Medicare rates extracted from CMS CY2026 Carrier Specific Files (Non-QP) for Vermont. Vermont Medicaid max amounts are modeled using published DVHA reference-based pricing methodology (see Notes) and should be validated against the live VT Medicaid Fee Schedule.</t>
  </si>
  <si>
    <t>Service Line</t>
  </si>
  <si>
    <t>CPT</t>
  </si>
  <si>
    <t>Short Description (paraphrased)</t>
  </si>
  <si>
    <t>Key requirements (high level)</t>
  </si>
  <si>
    <t>Frequency / limits</t>
  </si>
  <si>
    <t>Medicare 2026 (VT) Non-Facility $</t>
  </si>
  <si>
    <t>Medicare 2026 (VT) Facility $</t>
  </si>
  <si>
    <t>VT Medicaid FFS Max $</t>
  </si>
  <si>
    <t>VT Medicaid flag</t>
  </si>
  <si>
    <t>Primary sources (rates)</t>
  </si>
  <si>
    <t>Primary sources (requirements)</t>
  </si>
  <si>
    <t>RPM</t>
  </si>
  <si>
    <t>99453</t>
  </si>
  <si>
    <t>Initial setup &amp; patient education for RPM device</t>
  </si>
  <si>
    <t>Set up RPM equipment; educate patient on use; obtain consent and document in record (payer rules).</t>
  </si>
  <si>
    <t>Typically once per episode of care; not monthly.</t>
  </si>
  <si>
    <t>Payable (VT Medicaid modeled max $24.35)</t>
  </si>
  <si>
    <t>CMS CY2026 Carrier Specific Files (Non-QP) — PFVT26A.TXT</t>
  </si>
  <si>
    <t>https://telehealth.hhs.gov/providers/best-practice-guides/telehealth-and-remote-patient-monitoring/billing-remote-patient</t>
  </si>
  <si>
    <t>99454</t>
  </si>
  <si>
    <t>Supply of RPM device + scheduled recordings/transmissions (per 30 days)</t>
  </si>
  <si>
    <t>RPM device supply and data transmission; Medicare commonly requires ≥16 days of readings in a 30‑day period (check payer).</t>
  </si>
  <si>
    <t>1 unit per 30‑day period.</t>
  </si>
  <si>
    <t>Payable (VT Medicaid modeled max $59.13)</t>
  </si>
  <si>
    <t>99457</t>
  </si>
  <si>
    <t>RPM treatment management, first 20 min clinical staff/physician time</t>
  </si>
  <si>
    <t>Includes monitoring, review, and interactive communication with patient/caregiver; cumulative time ≥20 min in month.</t>
  </si>
  <si>
    <t>1 unit/month when time threshold met.</t>
  </si>
  <si>
    <t>Payable (VT Medicaid modeled max $58.43)</t>
  </si>
  <si>
    <t>99458</t>
  </si>
  <si>
    <t>RPM treatment management, each additional 20 min</t>
  </si>
  <si>
    <t>Add‑on to 99457 for each additional 20 minutes in same month.</t>
  </si>
  <si>
    <t>Report per additional 20 minutes.</t>
  </si>
  <si>
    <t>Payable (VT Medicaid modeled max $46.64)</t>
  </si>
  <si>
    <t>99091</t>
  </si>
  <si>
    <t>Collection &amp; interpretation of physiologic data (min 30 min)</t>
  </si>
  <si>
    <t>Physician/QHP time collecting and interpreting physiologic data; time threshold ≥30 minutes (per payer policy).</t>
  </si>
  <si>
    <t>Report when time threshold met (per payer).</t>
  </si>
  <si>
    <t>Payable (VT Medicaid modeled max $62.25)</t>
  </si>
  <si>
    <t>CCM</t>
  </si>
  <si>
    <t>99490</t>
  </si>
  <si>
    <t>Non-complex CCM, first 20 min clinical staff time</t>
  </si>
  <si>
    <t>Patient has ≥2 chronic conditions; comprehensive care plan; patient consent; clinical staff time ≥20 min/month under general supervision.</t>
  </si>
  <si>
    <t>Monthly; 1 unit when ≥20 min.</t>
  </si>
  <si>
    <t>Payable (VT Medicaid modeled max $74.37)</t>
  </si>
  <si>
    <t>https://www.cms.gov/files/document/chroniccaremanagement.pdf</t>
  </si>
  <si>
    <t>99439</t>
  </si>
  <si>
    <t>Non-complex CCM add-on, each additional 20 min</t>
  </si>
  <si>
    <t>Add‑on to 99490 for each additional 20 minutes clinical staff time in a calendar month.</t>
  </si>
  <si>
    <t>Add‑on; per additional 20 min.</t>
  </si>
  <si>
    <t>Payable (VT Medicaid modeled max $56.76)</t>
  </si>
  <si>
    <t>99491</t>
  </si>
  <si>
    <t>CCM by physician/QHP, first 30 min</t>
  </si>
  <si>
    <t>Physician/QHP personally provides ≥30 min CCM in calendar month; care plan + consent requirements still apply.</t>
  </si>
  <si>
    <t>Monthly; 1 unit when ≥30 min.</t>
  </si>
  <si>
    <t>Payable (VT Medicaid modeled max $100.43)</t>
  </si>
  <si>
    <t>99437</t>
  </si>
  <si>
    <t>CCM by physician/QHP add-on, each additional 30 min</t>
  </si>
  <si>
    <t>Add‑on to 99491 for each additional 30 minutes personally provided.</t>
  </si>
  <si>
    <t>Add‑on; per additional 30 min.</t>
  </si>
  <si>
    <t>Payable (VT Medicaid modeled max $70.95)</t>
  </si>
  <si>
    <t>99487</t>
  </si>
  <si>
    <t>Complex CCM, first 60 min clinical staff time</t>
  </si>
  <si>
    <t>Moderate/high complexity medical decision-making; care plan + consent; clinical staff time ≥60 min/month.</t>
  </si>
  <si>
    <t>Monthly; 1 unit when ≥60 min.</t>
  </si>
  <si>
    <t>Payable (VT Medicaid modeled max $162.55)</t>
  </si>
  <si>
    <t>99489</t>
  </si>
  <si>
    <t>Complex CCM add-on, each additional 30 min</t>
  </si>
  <si>
    <t>Add‑on to 99487 for each additional 30 minutes clinical staff time.</t>
  </si>
  <si>
    <t>Payable (VT Medicaid modeled max $88.07)</t>
  </si>
  <si>
    <t>TCM</t>
  </si>
  <si>
    <t>99495</t>
  </si>
  <si>
    <t>Transitional care management (moderate MDM)</t>
  </si>
  <si>
    <t>Contact within 2 business days of discharge; moderate MDM; face-to-face visit within 14 calendar days; 30‑day service period.</t>
  </si>
  <si>
    <t>1 per discharge (30‑day period).</t>
  </si>
  <si>
    <t>Payable (VT Medicaid modeled max $248.14)</t>
  </si>
  <si>
    <t>https://www.cms.gov/files/document/mln908628-transitional-care-management-services.pdf</t>
  </si>
  <si>
    <t>99496</t>
  </si>
  <si>
    <t>Transitional care management (high MDM)</t>
  </si>
  <si>
    <t>Contact within 2 business days of discharge; high MDM; face-to-face visit within 7 calendar days; 30‑day service period.</t>
  </si>
  <si>
    <t>Payable (VT Medicaid modeled max $336.95)</t>
  </si>
  <si>
    <t>Medicare Physician Fee Schedule (PFS) — CY2026 Carrier File Extract (Vermont)</t>
  </si>
  <si>
    <t>Source: CMS CY2026 Carrier Specific Files (Non-QP). This sheet includes the Vermont carrier file extract (PFVT26A.TXT) filtered for selected RPM/CCM/TCM CPT codes (blank modifier).</t>
  </si>
  <si>
    <t>Year</t>
  </si>
  <si>
    <t>Carrier</t>
  </si>
  <si>
    <t>Locality</t>
  </si>
  <si>
    <t>Modifier</t>
  </si>
  <si>
    <t>Non-Facility $</t>
  </si>
  <si>
    <t>Facility $</t>
  </si>
  <si>
    <t>Notes</t>
  </si>
  <si>
    <t>PFVT26A.TXT (blank modifier)</t>
  </si>
  <si>
    <t>Vermont Medicaid (Green Mountain Care) — RPM/CCM/TCM Code Coverage &amp; Max Reimbursement (2026 DOS)</t>
  </si>
  <si>
    <t>Note: Vermont publishes reimbursement rates in an interactive Fee Schedule portal; direct bulk export was not available in this workflow. Max amounts below are modeled using DVHA reference-based pricing methodology (professional services) and the CY2026 Medicare VT locality rates. Validate against the live VT Fee Schedule before contracting/billing decisions.</t>
  </si>
  <si>
    <t>Description (paraphrased)</t>
  </si>
  <si>
    <t>What’s required (high level)</t>
  </si>
  <si>
    <t>FFS payable?</t>
  </si>
  <si>
    <t>Max reimbursement $ (modeled)</t>
  </si>
  <si>
    <t>Source / notes</t>
  </si>
  <si>
    <t>Assumed Yes (modeled; verify VT Fee Schedule)</t>
  </si>
  <si>
    <t>Modeled as 115% of Medicare VT locality non-facility rate (CY2026). Validate against VT Medicaid Fee Schedule. Telemonitoring guidance lists these codes for VT Medicaid Home Health telemonitoring.</t>
  </si>
  <si>
    <t>Modeled as 115% of Medicare VT locality non-facility rate (CY2026). Validate against VT Medicaid Fee Schedule.</t>
  </si>
  <si>
    <t>Medicare vs Vermont Medicaid — Payment Comparison (selected CPT codes)</t>
  </si>
  <si>
    <t>Medicaid values reflect the max reimbursement column from VT_Medicaid_FFS (modeled using DVHA reference-based pricing).</t>
  </si>
  <si>
    <t>Medicare 2026 Non-Facility $</t>
  </si>
  <si>
    <t>Delta (Medicare - Medicaid)</t>
  </si>
  <si>
    <t>Delta % of Medicare</t>
  </si>
  <si>
    <t>Mapping RPM &amp; CCM to Vermont Medicaid monetization pathways (2026)</t>
  </si>
  <si>
    <t>Vermont Medicaid includes telemonitoring/RPM codes in program guidance for Home Health and uses reference-based pricing for professional services. Monetization pathways below assume FFS coverage at modeled max rates; confirm program/plan specifics and any ACO/alternative payment arrangements.</t>
  </si>
  <si>
    <t>Payer / Program</t>
  </si>
  <si>
    <t>FFS RPM/CCM CPT payable?</t>
  </si>
  <si>
    <t>If not payable, practical monetization route</t>
  </si>
  <si>
    <t>How to contract / document</t>
  </si>
  <si>
    <t>Key compliance focus</t>
  </si>
  <si>
    <t>Best-fit use cases</t>
  </si>
  <si>
    <t>Notes / sources</t>
  </si>
  <si>
    <t>VT Green Mountain Care Medicaid (FFS)</t>
  </si>
  <si>
    <t>Likely yes (telemonitoring/RPM in HH guidance; professional services via RBRVS)</t>
  </si>
  <si>
    <t>If not payable or under fixed payment models, monetize via: Medicare (dual eligibles), value-based/shared savings, PMPM care management in ACO/PC Plus, or plan-specific RPM programs.</t>
  </si>
  <si>
    <t>Compliance: confirm code coverage on VT Fee Schedule; document medical necessity; avoid duplicate billing (Medicare vs Medicaid, RPM vs RTM).</t>
  </si>
  <si>
    <t>Primary care chronic disease mgmt, home health telemonitoring, post-discharge transitions.</t>
  </si>
  <si>
    <t>Evidence: VT HH/ACCS/ERC/HBW supplement telemonitoring lists 99091/99453/99454; DVHA describes reference-based pricing for professional services (primary care % of Medicare).</t>
  </si>
  <si>
    <t>SCDHHS fee schedules page (files not reachable during prep): https://www.scdhhs.gov/providers/fee-schedules</t>
  </si>
  <si>
    <t>VT Medicaid ACO / fixed payment arrangements (e.g., VMNG ACO)</t>
  </si>
  <si>
    <t>Varies (FFS may be replaced by prospective payments / encounters)</t>
  </si>
  <si>
    <t>Monetize via: contract add-ons, quality incentives, shared savings tied to utilization reduction; ensure documentation supports quality reporting.</t>
  </si>
  <si>
    <t>Compliance: align with ACO contract, ensure services are permitted &amp; not double-counted; track attribution.</t>
  </si>
  <si>
    <t>High-risk cohorts, avoidable ED/hospitalizations, CHF/COPD/HTN.</t>
  </si>
  <si>
    <t>Confirm with DVHA/ACO guidance; see legislature briefing on reference-based pricing/fixed payments.</t>
  </si>
  <si>
    <t>Confirm with each plan manual/contract</t>
  </si>
  <si>
    <t>Dual eligibles (Medicare primary)</t>
  </si>
  <si>
    <t>Yes (Medicare)</t>
  </si>
  <si>
    <t>Bill Medicare RPM/CCM/TCM; Medicaid covers cost-sharing up to Medicaid limits (payer of last resort).</t>
  </si>
  <si>
    <t>Compliance: correct primary/secondary billing; follow Medicare program rules and VT Medicaid crossover rules.</t>
  </si>
  <si>
    <t>Most RPM/CCM/TCM cohorts when Medicare primary.</t>
  </si>
  <si>
    <t>Medicare program rules + VT Medicaid general billing guidance (payer of last resort).</t>
  </si>
  <si>
    <t>See general QMB/cost-sharing guidance in provider admin manuals (state-specific): https://www.scdhhs.gov/providers/manuals/provider-administrative-and-billing-manual</t>
  </si>
  <si>
    <t>2026 State Revenue Model — Vermont (RPM/CCM/TCM)</t>
  </si>
  <si>
    <t>Blue cells are editable assumptions. Medicare rates are linked from Summary_All_Codes. VT Medicaid max rates in this model are linked from Summary_All_Codes (modeled using DVHA reference-based pricing; validate against VT fee schedule).</t>
  </si>
  <si>
    <t>Inputs (edit blue cells)</t>
  </si>
  <si>
    <t>Rate lookups (linked)</t>
  </si>
  <si>
    <t>Medicare patients active on RPM (avg per month)</t>
  </si>
  <si>
    <t>Medicare Non-Facility $</t>
  </si>
  <si>
    <t>% of RPM patients billed 99457 (meets ≥20 min/mo)</t>
  </si>
  <si>
    <t>Avg add'l 99458 units per RPM patient per month</t>
  </si>
  <si>
    <t>New RPM setups per month (99453)</t>
  </si>
  <si>
    <t>CCM patients (avg per month)</t>
  </si>
  <si>
    <t>% of CCM patients billed 99490 (staff CCM)</t>
  </si>
  <si>
    <t>Avg add'l 99439 units per CCM patient per month</t>
  </si>
  <si>
    <t>TCM discharges per month (99495/99496 combined)</t>
  </si>
  <si>
    <t>% of TCM discharges billed 99496 (high complexity)</t>
  </si>
  <si>
    <t>VT Medicaid lives covered (ACO/other) for PMPM model</t>
  </si>
  <si>
    <t>VT Medicaid PMPM care management payment (if contracted)</t>
  </si>
  <si>
    <t>% of VT Medicaid lives enrolled in program</t>
  </si>
  <si>
    <t>Annual Revenue Summary (2026)</t>
  </si>
  <si>
    <t>Payer</t>
  </si>
  <si>
    <t>Revenue driver</t>
  </si>
  <si>
    <t>Annual units</t>
  </si>
  <si>
    <t>Rate $</t>
  </si>
  <si>
    <t>Annual revenue $</t>
  </si>
  <si>
    <t>Medicare</t>
  </si>
  <si>
    <t>99454 device supply (monthly)</t>
  </si>
  <si>
    <t>Assumes 1 unit/month per active RPM patient</t>
  </si>
  <si>
    <t>99457 mgmt (monthly)</t>
  </si>
  <si>
    <t>Percent of RPM patients meeting time/communication threshold</t>
  </si>
  <si>
    <t>99458 add-on (monthly)</t>
  </si>
  <si>
    <t>Avg add-on units per RPM patient/month</t>
  </si>
  <si>
    <t>99453 setup (new starts)</t>
  </si>
  <si>
    <t>Once per new start</t>
  </si>
  <si>
    <t>99490 CCM base (monthly)</t>
  </si>
  <si>
    <t>99439 CCM add-on (monthly)</t>
  </si>
  <si>
    <t>Avg add-on units per CCM patient/month</t>
  </si>
  <si>
    <t>99495 TCM (moderate)</t>
  </si>
  <si>
    <t>Per discharge</t>
  </si>
  <si>
    <t>99496 TCM (high)</t>
  </si>
  <si>
    <t>VT Medicaid (contracted)</t>
  </si>
  <si>
    <t>RPM/CCM program PMPM</t>
  </si>
  <si>
    <t>Illustrative PMPM (not CPT FFS)</t>
  </si>
  <si>
    <t>TOTAL</t>
  </si>
  <si>
    <t>Sources &amp; Notes</t>
  </si>
  <si>
    <t>Vermont Medicaid reimbursement approach (used for modeling max amounts)</t>
  </si>
  <si>
    <t>DVHA briefing to Vermont Legislature (Apr 10, 2025): professional services – primary care paid at 115% of Medicare; non-primary at 89.5% (reference-based pricing). Used 115% as 'max' scenario for 2026 model.</t>
  </si>
  <si>
    <t>Vermont Medicaid Home Health/ACCS/ERC/HBW supplement (rev 11/14/2025): Telemonitoring section lists CPT 99091 and RPM setup/supply codes 99453/99454 for billing when telemonitoring services are provided.</t>
  </si>
  <si>
    <t>Medicare rates: CMS CY2026 Carrier Specific Files (Non-QP) ZIP (updated 12/29/2025) — extracted PFVT26A.TXT and filtered blank-modifier lines for selected CPT codes.</t>
  </si>
  <si>
    <t>Medicare program requirements (high-level)</t>
  </si>
  <si>
    <t>Chronic Care Management (CCM) MLN909188: https://www.cms.gov/files/document/chroniccaremanagement.pdf</t>
  </si>
  <si>
    <t>Transitional Care Management (TCM) MLN908628: https://www.cms.gov/files/document/mln908628-transitional-care-management-services.pdf</t>
  </si>
  <si>
    <t>Remote monitoring overview (Telehealth.HHS.gov): https://telehealth.hhs.gov/providers/best-practice-guides/telehealth-and-remote-patient-monitoring/billing-remote-patient</t>
  </si>
  <si>
    <t>Vermont Medicaid</t>
  </si>
  <si>
    <t>VT Medicaid Portal (fee schedule): https://www.vtmedicaid.com/#/feeSchedule (interactive). Validate modeled amounts against the live fee schedule before use.</t>
  </si>
  <si>
    <t>If you need 'actual' VT Medicaid amounts for each CPT, the most reliable workflow is to export/search each code directly in the VT Fee Schedule tool (or via DVHA Codes/Fee Schedules page) and update the Max Reimbursement column accordingly.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</si>
</sst>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0.0%"/>
  </numFmts>
  <fonts count="7" x14ac:knownFonts="1">
    <font>
      <sz val="11"/>
      <color theme="1"/>
      <name val="Calibri"/>
      <family val="2"/>
      <scheme val="minor"/>
    </font>
    <font>
      <b/>
      <sz val="16"/>
      <color rgb="FF1F4E79"/>
      <name val="Calibri"/>
    </font>
    <font>
      <sz val="10"/>
      <color rgb="FF404040"/>
      <name val="Calibri"/>
    </font>
    <font>
      <b/>
      <sz val="11"/>
      <color rgb="FFFFFFFF"/>
      <name val="Calibri"/>
    </font>
    <font>
      <b/>
      <sz val="11"/>
      <color rgb="FF1F4E79"/>
      <name val="Calibri"/>
    </font>
    <font>
      <sz val="11"/>
      <color rgb="FF0000FF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4E79"/>
      </patternFill>
    </fill>
  </fills>
  <borders count="2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1" fillId="0" borderId="0" xfId="0" applyFont="1"/>
    <xf numFmtId="165" fontId="0" fillId="0" borderId="1" xfId="0" applyNumberFormat="1" applyBorder="1" applyAlignment="1">
      <alignment vertical="top" wrapText="1"/>
    </xf>
    <xf numFmtId="0" fontId="4" fillId="0" borderId="0" xfId="0" applyFont="1"/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5" fontId="5" fillId="0" borderId="0" xfId="0" applyNumberFormat="1" applyFont="1" applyAlignment="1">
      <alignment horizontal="right"/>
    </xf>
    <xf numFmtId="164" fontId="0" fillId="0" borderId="0" xfId="0" applyNumberFormat="1"/>
    <xf numFmtId="3" fontId="5" fillId="0" borderId="0" xfId="0" applyNumberFormat="1" applyFont="1" applyAlignment="1">
      <alignment horizontal="right"/>
    </xf>
    <xf numFmtId="4" fontId="0" fillId="0" borderId="1" xfId="0" applyNumberForma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6" fillId="0" borderId="0" xfId="0" applyFont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r>
              <a:t>Medicare vs SC Medicaid (Non-Facility / Max)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Comparison_Charts!$B$4</c:f>
              <c:strCache>
                <c:ptCount val="1"/>
                <c:pt idx="0">
                  <c:v>Medicare 2026 Non-Facility $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Comparison_Charts!$A$5:$A$17</c:f>
              <c:strCache>
                <c:ptCount val="13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99091</c:v>
                </c:pt>
                <c:pt idx="5">
                  <c:v>99490</c:v>
                </c:pt>
                <c:pt idx="6">
                  <c:v>99439</c:v>
                </c:pt>
                <c:pt idx="7">
                  <c:v>99491</c:v>
                </c:pt>
                <c:pt idx="8">
                  <c:v>99437</c:v>
                </c:pt>
                <c:pt idx="9">
                  <c:v>99487</c:v>
                </c:pt>
                <c:pt idx="10">
                  <c:v>99489</c:v>
                </c:pt>
                <c:pt idx="11">
                  <c:v>99495</c:v>
                </c:pt>
                <c:pt idx="12">
                  <c:v>99496</c:v>
                </c:pt>
              </c:strCache>
            </c:strRef>
          </c:cat>
          <c:val>
            <c:numRef>
              <c:f>Comparison_Charts!$B$5:$B$17</c:f>
              <c:numCache>
                <c:formatCode>\$#,##0.00</c:formatCode>
                <c:ptCount val="13"/>
                <c:pt idx="0">
                  <c:v>21.17</c:v>
                </c:pt>
                <c:pt idx="1">
                  <c:v>51.42</c:v>
                </c:pt>
                <c:pt idx="2">
                  <c:v>50.81</c:v>
                </c:pt>
                <c:pt idx="3">
                  <c:v>40.56</c:v>
                </c:pt>
                <c:pt idx="4">
                  <c:v>54.13</c:v>
                </c:pt>
                <c:pt idx="5">
                  <c:v>64.67</c:v>
                </c:pt>
                <c:pt idx="6">
                  <c:v>49.36</c:v>
                </c:pt>
                <c:pt idx="7">
                  <c:v>87.33</c:v>
                </c:pt>
                <c:pt idx="8">
                  <c:v>61.7</c:v>
                </c:pt>
                <c:pt idx="9">
                  <c:v>141.35</c:v>
                </c:pt>
                <c:pt idx="10">
                  <c:v>76.58</c:v>
                </c:pt>
                <c:pt idx="11">
                  <c:v>215.77</c:v>
                </c:pt>
                <c:pt idx="12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8-48DF-8725-132048680093}"/>
            </c:ext>
          </c:extLst>
        </c:ser>
        <c:ser>
          <c:idx val="1"/>
          <c:order val="1"/>
          <c:tx>
            <c:strRef>
              <c:f>Comparison_Charts!$C$4</c:f>
              <c:strCache>
                <c:ptCount val="1"/>
                <c:pt idx="0">
                  <c:v>VT Medicaid FFS Max $</c:v>
                </c:pt>
              </c:strCache>
            </c:strRef>
          </c:tx>
          <c:spPr>
            <a:ln>
              <a:prstDash val="solid"/>
            </a:ln>
          </c:spPr>
          <c:invertIfNegative val="1"/>
          <c:cat>
            <c:strRef>
              <c:f>Comparison_Charts!$A$5:$A$17</c:f>
              <c:strCache>
                <c:ptCount val="13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99091</c:v>
                </c:pt>
                <c:pt idx="5">
                  <c:v>99490</c:v>
                </c:pt>
                <c:pt idx="6">
                  <c:v>99439</c:v>
                </c:pt>
                <c:pt idx="7">
                  <c:v>99491</c:v>
                </c:pt>
                <c:pt idx="8">
                  <c:v>99437</c:v>
                </c:pt>
                <c:pt idx="9">
                  <c:v>99487</c:v>
                </c:pt>
                <c:pt idx="10">
                  <c:v>99489</c:v>
                </c:pt>
                <c:pt idx="11">
                  <c:v>99495</c:v>
                </c:pt>
                <c:pt idx="12">
                  <c:v>99496</c:v>
                </c:pt>
              </c:strCache>
            </c:strRef>
          </c:cat>
          <c:val>
            <c:numRef>
              <c:f>Comparison_Charts!$C$5:$C$17</c:f>
              <c:numCache>
                <c:formatCode>\$#,##0.00</c:formatCode>
                <c:ptCount val="13"/>
                <c:pt idx="0">
                  <c:v>24.35</c:v>
                </c:pt>
                <c:pt idx="1">
                  <c:v>59.13</c:v>
                </c:pt>
                <c:pt idx="2">
                  <c:v>58.43</c:v>
                </c:pt>
                <c:pt idx="3">
                  <c:v>46.64</c:v>
                </c:pt>
                <c:pt idx="4">
                  <c:v>62.25</c:v>
                </c:pt>
                <c:pt idx="5">
                  <c:v>74.37</c:v>
                </c:pt>
                <c:pt idx="6">
                  <c:v>56.76</c:v>
                </c:pt>
                <c:pt idx="7">
                  <c:v>100.43</c:v>
                </c:pt>
                <c:pt idx="8">
                  <c:v>70.95</c:v>
                </c:pt>
                <c:pt idx="9">
                  <c:v>162.55000000000001</c:v>
                </c:pt>
                <c:pt idx="10">
                  <c:v>88.07</c:v>
                </c:pt>
                <c:pt idx="11">
                  <c:v>248.14</c:v>
                </c:pt>
                <c:pt idx="12">
                  <c:v>336.95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B8-48DF-8725-132048680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7</xdr:col>
      <xdr:colOff>0</xdr:colOff>
      <xdr:row>10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ummaryTable" displayName="SummaryTable" ref="A4:K17">
  <autoFilter ref="A4:K17" xr:uid="{00000000-0009-0000-0100-000001000000}"/>
  <tableColumns count="11">
    <tableColumn id="1" xr3:uid="{00000000-0010-0000-0000-000001000000}" name="Service Line"/>
    <tableColumn id="2" xr3:uid="{00000000-0010-0000-0000-000002000000}" name="CPT"/>
    <tableColumn id="3" xr3:uid="{00000000-0010-0000-0000-000003000000}" name="Short Description (paraphrased)"/>
    <tableColumn id="4" xr3:uid="{00000000-0010-0000-0000-000004000000}" name="Key requirements (high level)"/>
    <tableColumn id="5" xr3:uid="{00000000-0010-0000-0000-000005000000}" name="Frequency / limits"/>
    <tableColumn id="6" xr3:uid="{00000000-0010-0000-0000-000006000000}" name="Medicare 2026 (SC) Non-Facility $"/>
    <tableColumn id="7" xr3:uid="{00000000-0010-0000-0000-000007000000}" name="Medicare 2026 (SC) Facility $"/>
    <tableColumn id="8" xr3:uid="{00000000-0010-0000-0000-000008000000}" name="SC Medicaid FFS Max $"/>
    <tableColumn id="9" xr3:uid="{00000000-0010-0000-0000-000009000000}" name="SC Medicaid flag"/>
    <tableColumn id="10" xr3:uid="{00000000-0010-0000-0000-00000A000000}" name="Primary sources (rates)"/>
    <tableColumn id="11" xr3:uid="{00000000-0010-0000-0000-00000B000000}" name="Primary sources (requirements)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edicareTable" displayName="MedicareTable" ref="A4:H17">
  <autoFilter ref="A4:H17" xr:uid="{00000000-0009-0000-0100-000002000000}"/>
  <tableColumns count="8">
    <tableColumn id="1" xr3:uid="{00000000-0010-0000-0100-000001000000}" name="Year"/>
    <tableColumn id="2" xr3:uid="{00000000-0010-0000-0100-000002000000}" name="Carrier"/>
    <tableColumn id="3" xr3:uid="{00000000-0010-0000-0100-000003000000}" name="Locality"/>
    <tableColumn id="4" xr3:uid="{00000000-0010-0000-0100-000004000000}" name="CPT"/>
    <tableColumn id="5" xr3:uid="{00000000-0010-0000-0100-000005000000}" name="Modifier"/>
    <tableColumn id="6" xr3:uid="{00000000-0010-0000-0100-000006000000}" name="Non-Facility $"/>
    <tableColumn id="7" xr3:uid="{00000000-0010-0000-0100-000007000000}" name="Facility $"/>
    <tableColumn id="8" xr3:uid="{00000000-0010-0000-0100-000008000000}" name="Note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edicaidTable" displayName="MedicaidTable" ref="A4:G17">
  <autoFilter ref="A4:G17" xr:uid="{00000000-0009-0000-0100-000003000000}"/>
  <tableColumns count="7">
    <tableColumn id="1" xr3:uid="{00000000-0010-0000-0200-000001000000}" name="Service Line"/>
    <tableColumn id="2" xr3:uid="{00000000-0010-0000-0200-000002000000}" name="CPT"/>
    <tableColumn id="3" xr3:uid="{00000000-0010-0000-0200-000003000000}" name="Description (paraphrased)"/>
    <tableColumn id="4" xr3:uid="{00000000-0010-0000-0200-000004000000}" name="What’s required (high level)"/>
    <tableColumn id="5" xr3:uid="{00000000-0010-0000-0200-000005000000}" name="FFS payable?"/>
    <tableColumn id="6" xr3:uid="{00000000-0010-0000-0200-000006000000}" name="Max reimbursement $"/>
    <tableColumn id="7" xr3:uid="{00000000-0010-0000-0200-000007000000}" name="Source / note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CompareTable" displayName="CompareTable" ref="A4:F17">
  <autoFilter ref="A4:F17" xr:uid="{00000000-0009-0000-0100-000004000000}"/>
  <tableColumns count="6">
    <tableColumn id="1" xr3:uid="{00000000-0010-0000-0300-000001000000}" name="CPT"/>
    <tableColumn id="2" xr3:uid="{00000000-0010-0000-0300-000002000000}" name="Medicare 2026 Non-Facility $"/>
    <tableColumn id="3" xr3:uid="{00000000-0010-0000-0300-000003000000}" name="SC Medicaid FFS Max $"/>
    <tableColumn id="4" xr3:uid="{00000000-0010-0000-0300-000004000000}" name="Delta (Medicare - Medicaid)"/>
    <tableColumn id="5" xr3:uid="{00000000-0010-0000-0300-000005000000}" name="Delta % of Medicare"/>
    <tableColumn id="6" xr3:uid="{00000000-0010-0000-0300-000006000000}" name="Service Lin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MonetizeTable" displayName="MonetizeTable" ref="A4:G7">
  <autoFilter ref="A4:G7" xr:uid="{00000000-0009-0000-0100-000005000000}"/>
  <tableColumns count="7">
    <tableColumn id="1" xr3:uid="{00000000-0010-0000-0400-000001000000}" name="Payer / Program"/>
    <tableColumn id="2" xr3:uid="{00000000-0010-0000-0400-000002000000}" name="FFS RPM/CCM CPT payable?"/>
    <tableColumn id="3" xr3:uid="{00000000-0010-0000-0400-000003000000}" name="If not payable, practical monetization route"/>
    <tableColumn id="4" xr3:uid="{00000000-0010-0000-0400-000004000000}" name="How to contract / document"/>
    <tableColumn id="5" xr3:uid="{00000000-0010-0000-0400-000005000000}" name="Key compliance focus"/>
    <tableColumn id="6" xr3:uid="{00000000-0010-0000-0400-000006000000}" name="Best-fit use cases"/>
    <tableColumn id="7" xr3:uid="{00000000-0010-0000-0400-000007000000}" name="Notes / sourc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sqref="A1:K1"/>
    </sheetView>
  </sheetViews>
  <sheetFormatPr defaultRowHeight="15" x14ac:dyDescent="0.25"/>
  <cols>
    <col min="1" max="1" width="12" customWidth="1"/>
    <col min="2" max="2" width="8" customWidth="1"/>
    <col min="3" max="3" width="34" customWidth="1"/>
    <col min="4" max="4" width="44" customWidth="1"/>
    <col min="5" max="5" width="24" customWidth="1"/>
    <col min="6" max="7" width="18" customWidth="1"/>
    <col min="8" max="8" width="16" customWidth="1"/>
    <col min="9" max="9" width="28" customWidth="1"/>
    <col min="10" max="10" width="24" customWidth="1"/>
    <col min="11" max="11" width="30" customWidth="1"/>
  </cols>
  <sheetData>
    <row r="1" spans="1:11" ht="21" x14ac:dyDescent="0.25">
      <c r="A1" s="19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4" spans="1:11" ht="30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</row>
    <row r="5" spans="1:11" ht="75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3">
        <v>21.17</v>
      </c>
      <c r="G5" s="3">
        <v>21.17</v>
      </c>
      <c r="H5" s="3">
        <v>24.35</v>
      </c>
      <c r="I5" s="2" t="s">
        <v>18</v>
      </c>
      <c r="J5" s="2" t="s">
        <v>19</v>
      </c>
      <c r="K5" s="2" t="s">
        <v>20</v>
      </c>
    </row>
    <row r="6" spans="1:11" ht="75" x14ac:dyDescent="0.25">
      <c r="A6" s="2" t="s">
        <v>13</v>
      </c>
      <c r="B6" s="2" t="s">
        <v>21</v>
      </c>
      <c r="C6" s="2" t="s">
        <v>22</v>
      </c>
      <c r="D6" s="2" t="s">
        <v>23</v>
      </c>
      <c r="E6" s="2" t="s">
        <v>24</v>
      </c>
      <c r="F6" s="3">
        <v>51.42</v>
      </c>
      <c r="G6" s="3">
        <v>51.42</v>
      </c>
      <c r="H6" s="3">
        <v>59.13</v>
      </c>
      <c r="I6" s="2" t="s">
        <v>25</v>
      </c>
      <c r="J6" s="2" t="s">
        <v>19</v>
      </c>
      <c r="K6" s="2" t="s">
        <v>20</v>
      </c>
    </row>
    <row r="7" spans="1:11" ht="75" x14ac:dyDescent="0.25">
      <c r="A7" s="2" t="s">
        <v>13</v>
      </c>
      <c r="B7" s="2" t="s">
        <v>26</v>
      </c>
      <c r="C7" s="2" t="s">
        <v>27</v>
      </c>
      <c r="D7" s="2" t="s">
        <v>28</v>
      </c>
      <c r="E7" s="2" t="s">
        <v>29</v>
      </c>
      <c r="F7" s="3">
        <v>50.81</v>
      </c>
      <c r="G7" s="3">
        <v>25.68</v>
      </c>
      <c r="H7" s="3">
        <v>58.43</v>
      </c>
      <c r="I7" s="2" t="s">
        <v>30</v>
      </c>
      <c r="J7" s="2" t="s">
        <v>19</v>
      </c>
      <c r="K7" s="2" t="s">
        <v>20</v>
      </c>
    </row>
    <row r="8" spans="1:11" ht="75" x14ac:dyDescent="0.25">
      <c r="A8" s="2" t="s">
        <v>13</v>
      </c>
      <c r="B8" s="2" t="s">
        <v>31</v>
      </c>
      <c r="C8" s="2" t="s">
        <v>32</v>
      </c>
      <c r="D8" s="2" t="s">
        <v>33</v>
      </c>
      <c r="E8" s="2" t="s">
        <v>34</v>
      </c>
      <c r="F8" s="3">
        <v>40.56</v>
      </c>
      <c r="G8" s="3">
        <v>25.68</v>
      </c>
      <c r="H8" s="3">
        <v>46.64</v>
      </c>
      <c r="I8" s="2" t="s">
        <v>35</v>
      </c>
      <c r="J8" s="2" t="s">
        <v>19</v>
      </c>
      <c r="K8" s="2" t="s">
        <v>20</v>
      </c>
    </row>
    <row r="9" spans="1:11" ht="75" x14ac:dyDescent="0.25">
      <c r="A9" s="2" t="s">
        <v>13</v>
      </c>
      <c r="B9" s="2" t="s">
        <v>36</v>
      </c>
      <c r="C9" s="2" t="s">
        <v>37</v>
      </c>
      <c r="D9" s="2" t="s">
        <v>38</v>
      </c>
      <c r="E9" s="2" t="s">
        <v>39</v>
      </c>
      <c r="F9" s="3">
        <v>54.13</v>
      </c>
      <c r="G9" s="3">
        <v>46.19</v>
      </c>
      <c r="H9" s="3">
        <v>62.25</v>
      </c>
      <c r="I9" s="2" t="s">
        <v>40</v>
      </c>
      <c r="J9" s="2" t="s">
        <v>19</v>
      </c>
      <c r="K9" s="2" t="s">
        <v>20</v>
      </c>
    </row>
    <row r="10" spans="1:11" ht="60" x14ac:dyDescent="0.25">
      <c r="A10" s="2" t="s">
        <v>41</v>
      </c>
      <c r="B10" s="2" t="s">
        <v>42</v>
      </c>
      <c r="C10" s="2" t="s">
        <v>43</v>
      </c>
      <c r="D10" s="2" t="s">
        <v>44</v>
      </c>
      <c r="E10" s="2" t="s">
        <v>45</v>
      </c>
      <c r="F10" s="3">
        <v>64.67</v>
      </c>
      <c r="G10" s="3">
        <v>42.52</v>
      </c>
      <c r="H10" s="3">
        <v>74.37</v>
      </c>
      <c r="I10" s="2" t="s">
        <v>46</v>
      </c>
      <c r="J10" s="2" t="s">
        <v>19</v>
      </c>
      <c r="K10" s="2" t="s">
        <v>47</v>
      </c>
    </row>
    <row r="11" spans="1:11" ht="45" x14ac:dyDescent="0.25">
      <c r="A11" s="2" t="s">
        <v>41</v>
      </c>
      <c r="B11" s="2" t="s">
        <v>48</v>
      </c>
      <c r="C11" s="2" t="s">
        <v>49</v>
      </c>
      <c r="D11" s="2" t="s">
        <v>50</v>
      </c>
      <c r="E11" s="2" t="s">
        <v>51</v>
      </c>
      <c r="F11" s="3">
        <v>49.36</v>
      </c>
      <c r="G11" s="3">
        <v>29.85</v>
      </c>
      <c r="H11" s="3">
        <v>56.76</v>
      </c>
      <c r="I11" s="2" t="s">
        <v>52</v>
      </c>
      <c r="J11" s="2" t="s">
        <v>19</v>
      </c>
      <c r="K11" s="2" t="s">
        <v>47</v>
      </c>
    </row>
    <row r="12" spans="1:11" ht="45" x14ac:dyDescent="0.25">
      <c r="A12" s="2" t="s">
        <v>41</v>
      </c>
      <c r="B12" s="2" t="s">
        <v>53</v>
      </c>
      <c r="C12" s="2" t="s">
        <v>54</v>
      </c>
      <c r="D12" s="2" t="s">
        <v>55</v>
      </c>
      <c r="E12" s="2" t="s">
        <v>56</v>
      </c>
      <c r="F12" s="3">
        <v>87.33</v>
      </c>
      <c r="G12" s="3">
        <v>63.86</v>
      </c>
      <c r="H12" s="3">
        <v>100.43</v>
      </c>
      <c r="I12" s="2" t="s">
        <v>57</v>
      </c>
      <c r="J12" s="2" t="s">
        <v>19</v>
      </c>
      <c r="K12" s="2" t="s">
        <v>47</v>
      </c>
    </row>
    <row r="13" spans="1:11" ht="45" x14ac:dyDescent="0.25">
      <c r="A13" s="2" t="s">
        <v>41</v>
      </c>
      <c r="B13" s="2" t="s">
        <v>58</v>
      </c>
      <c r="C13" s="2" t="s">
        <v>59</v>
      </c>
      <c r="D13" s="2" t="s">
        <v>60</v>
      </c>
      <c r="E13" s="2" t="s">
        <v>61</v>
      </c>
      <c r="F13" s="3">
        <v>61.7</v>
      </c>
      <c r="G13" s="3">
        <v>42.52</v>
      </c>
      <c r="H13" s="3">
        <v>70.95</v>
      </c>
      <c r="I13" s="2" t="s">
        <v>62</v>
      </c>
      <c r="J13" s="2" t="s">
        <v>19</v>
      </c>
      <c r="K13" s="2" t="s">
        <v>47</v>
      </c>
    </row>
    <row r="14" spans="1:11" ht="45" x14ac:dyDescent="0.25">
      <c r="A14" s="2" t="s">
        <v>41</v>
      </c>
      <c r="B14" s="2" t="s">
        <v>63</v>
      </c>
      <c r="C14" s="2" t="s">
        <v>64</v>
      </c>
      <c r="D14" s="2" t="s">
        <v>65</v>
      </c>
      <c r="E14" s="2" t="s">
        <v>66</v>
      </c>
      <c r="F14" s="3">
        <v>141.35</v>
      </c>
      <c r="G14" s="3">
        <v>76.87</v>
      </c>
      <c r="H14" s="3">
        <v>162.55000000000001</v>
      </c>
      <c r="I14" s="2" t="s">
        <v>67</v>
      </c>
      <c r="J14" s="2" t="s">
        <v>19</v>
      </c>
      <c r="K14" s="2" t="s">
        <v>47</v>
      </c>
    </row>
    <row r="15" spans="1:11" ht="45" x14ac:dyDescent="0.25">
      <c r="A15" s="2" t="s">
        <v>41</v>
      </c>
      <c r="B15" s="2" t="s">
        <v>68</v>
      </c>
      <c r="C15" s="2" t="s">
        <v>69</v>
      </c>
      <c r="D15" s="2" t="s">
        <v>70</v>
      </c>
      <c r="E15" s="2" t="s">
        <v>61</v>
      </c>
      <c r="F15" s="3">
        <v>76.58</v>
      </c>
      <c r="G15" s="3">
        <v>42.52</v>
      </c>
      <c r="H15" s="3">
        <v>88.07</v>
      </c>
      <c r="I15" s="2" t="s">
        <v>71</v>
      </c>
      <c r="J15" s="2" t="s">
        <v>19</v>
      </c>
      <c r="K15" s="2" t="s">
        <v>47</v>
      </c>
    </row>
    <row r="16" spans="1:11" ht="45" x14ac:dyDescent="0.25">
      <c r="A16" s="2" t="s">
        <v>72</v>
      </c>
      <c r="B16" s="2" t="s">
        <v>73</v>
      </c>
      <c r="C16" s="2" t="s">
        <v>74</v>
      </c>
      <c r="D16" s="2" t="s">
        <v>75</v>
      </c>
      <c r="E16" s="2" t="s">
        <v>76</v>
      </c>
      <c r="F16" s="3">
        <v>215.77</v>
      </c>
      <c r="G16" s="3">
        <v>118.88</v>
      </c>
      <c r="H16" s="3">
        <v>248.14</v>
      </c>
      <c r="I16" s="2" t="s">
        <v>77</v>
      </c>
      <c r="J16" s="2" t="s">
        <v>19</v>
      </c>
      <c r="K16" s="2" t="s">
        <v>78</v>
      </c>
    </row>
    <row r="17" spans="1:11" ht="45" x14ac:dyDescent="0.25">
      <c r="A17" s="2" t="s">
        <v>72</v>
      </c>
      <c r="B17" s="2" t="s">
        <v>79</v>
      </c>
      <c r="C17" s="2" t="s">
        <v>80</v>
      </c>
      <c r="D17" s="2" t="s">
        <v>81</v>
      </c>
      <c r="E17" s="2" t="s">
        <v>76</v>
      </c>
      <c r="F17" s="3">
        <v>293</v>
      </c>
      <c r="G17" s="3">
        <v>162.06</v>
      </c>
      <c r="H17" s="3">
        <v>336.95</v>
      </c>
      <c r="I17" s="2" t="s">
        <v>82</v>
      </c>
      <c r="J17" s="2" t="s">
        <v>19</v>
      </c>
      <c r="K17" s="2" t="s">
        <v>78</v>
      </c>
    </row>
  </sheetData>
  <mergeCells count="2">
    <mergeCell ref="A2:K2"/>
    <mergeCell ref="A1:K1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workbookViewId="0"/>
  </sheetViews>
  <sheetFormatPr defaultRowHeight="15" x14ac:dyDescent="0.25"/>
  <cols>
    <col min="1" max="1" width="6" customWidth="1"/>
    <col min="2" max="2" width="10" customWidth="1"/>
    <col min="3" max="5" width="8" customWidth="1"/>
    <col min="6" max="6" width="16" customWidth="1"/>
    <col min="7" max="7" width="14" customWidth="1"/>
    <col min="8" max="8" width="34" customWidth="1"/>
  </cols>
  <sheetData>
    <row r="1" spans="1:8" ht="21" x14ac:dyDescent="0.35">
      <c r="A1" s="20" t="s">
        <v>83</v>
      </c>
      <c r="B1" s="18"/>
      <c r="C1" s="18"/>
      <c r="D1" s="18"/>
      <c r="E1" s="18"/>
      <c r="F1" s="18"/>
      <c r="G1" s="18"/>
      <c r="H1" s="18"/>
    </row>
    <row r="2" spans="1:8" x14ac:dyDescent="0.25">
      <c r="A2" s="17" t="s">
        <v>84</v>
      </c>
      <c r="B2" s="18"/>
      <c r="C2" s="18"/>
      <c r="D2" s="18"/>
      <c r="E2" s="18"/>
      <c r="F2" s="18"/>
      <c r="G2" s="18"/>
      <c r="H2" s="18"/>
    </row>
    <row r="4" spans="1:8" ht="30" x14ac:dyDescent="0.25">
      <c r="A4" s="1" t="s">
        <v>85</v>
      </c>
      <c r="B4" s="1" t="s">
        <v>86</v>
      </c>
      <c r="C4" s="1" t="s">
        <v>87</v>
      </c>
      <c r="D4" s="1" t="s">
        <v>3</v>
      </c>
      <c r="E4" s="1" t="s">
        <v>88</v>
      </c>
      <c r="F4" s="1" t="s">
        <v>89</v>
      </c>
      <c r="G4" s="1" t="s">
        <v>90</v>
      </c>
      <c r="H4" s="1" t="s">
        <v>91</v>
      </c>
    </row>
    <row r="5" spans="1:8" x14ac:dyDescent="0.25">
      <c r="A5" s="2">
        <v>2026</v>
      </c>
      <c r="B5" s="2">
        <v>14512</v>
      </c>
      <c r="C5" s="2">
        <v>50</v>
      </c>
      <c r="D5" s="2" t="s">
        <v>36</v>
      </c>
      <c r="E5" s="2"/>
      <c r="F5" s="3">
        <v>54.13</v>
      </c>
      <c r="G5" s="3">
        <v>46.19</v>
      </c>
      <c r="H5" s="2" t="s">
        <v>92</v>
      </c>
    </row>
    <row r="6" spans="1:8" x14ac:dyDescent="0.25">
      <c r="A6" s="2">
        <v>2026</v>
      </c>
      <c r="B6" s="2">
        <v>14512</v>
      </c>
      <c r="C6" s="2">
        <v>50</v>
      </c>
      <c r="D6" s="2" t="s">
        <v>58</v>
      </c>
      <c r="E6" s="2"/>
      <c r="F6" s="3">
        <v>61.7</v>
      </c>
      <c r="G6" s="3">
        <v>42.52</v>
      </c>
      <c r="H6" s="2" t="s">
        <v>92</v>
      </c>
    </row>
    <row r="7" spans="1:8" x14ac:dyDescent="0.25">
      <c r="A7" s="2">
        <v>2026</v>
      </c>
      <c r="B7" s="2">
        <v>14512</v>
      </c>
      <c r="C7" s="2">
        <v>50</v>
      </c>
      <c r="D7" s="2" t="s">
        <v>48</v>
      </c>
      <c r="E7" s="2"/>
      <c r="F7" s="3">
        <v>49.36</v>
      </c>
      <c r="G7" s="3">
        <v>29.85</v>
      </c>
      <c r="H7" s="2" t="s">
        <v>92</v>
      </c>
    </row>
    <row r="8" spans="1:8" x14ac:dyDescent="0.25">
      <c r="A8" s="2">
        <v>2026</v>
      </c>
      <c r="B8" s="2">
        <v>14512</v>
      </c>
      <c r="C8" s="2">
        <v>50</v>
      </c>
      <c r="D8" s="2" t="s">
        <v>14</v>
      </c>
      <c r="E8" s="2"/>
      <c r="F8" s="3">
        <v>21.17</v>
      </c>
      <c r="G8" s="3">
        <v>21.17</v>
      </c>
      <c r="H8" s="2" t="s">
        <v>92</v>
      </c>
    </row>
    <row r="9" spans="1:8" x14ac:dyDescent="0.25">
      <c r="A9" s="2">
        <v>2026</v>
      </c>
      <c r="B9" s="2">
        <v>14512</v>
      </c>
      <c r="C9" s="2">
        <v>50</v>
      </c>
      <c r="D9" s="2" t="s">
        <v>21</v>
      </c>
      <c r="E9" s="2"/>
      <c r="F9" s="3">
        <v>51.42</v>
      </c>
      <c r="G9" s="3">
        <v>51.42</v>
      </c>
      <c r="H9" s="2" t="s">
        <v>92</v>
      </c>
    </row>
    <row r="10" spans="1:8" x14ac:dyDescent="0.25">
      <c r="A10" s="2">
        <v>2026</v>
      </c>
      <c r="B10" s="2">
        <v>14512</v>
      </c>
      <c r="C10" s="2">
        <v>50</v>
      </c>
      <c r="D10" s="2" t="s">
        <v>26</v>
      </c>
      <c r="E10" s="2"/>
      <c r="F10" s="3">
        <v>50.81</v>
      </c>
      <c r="G10" s="3">
        <v>25.68</v>
      </c>
      <c r="H10" s="2" t="s">
        <v>92</v>
      </c>
    </row>
    <row r="11" spans="1:8" x14ac:dyDescent="0.25">
      <c r="A11" s="2">
        <v>2026</v>
      </c>
      <c r="B11" s="2">
        <v>14512</v>
      </c>
      <c r="C11" s="2">
        <v>50</v>
      </c>
      <c r="D11" s="2" t="s">
        <v>31</v>
      </c>
      <c r="E11" s="2"/>
      <c r="F11" s="3">
        <v>40.56</v>
      </c>
      <c r="G11" s="3">
        <v>25.68</v>
      </c>
      <c r="H11" s="2" t="s">
        <v>92</v>
      </c>
    </row>
    <row r="12" spans="1:8" x14ac:dyDescent="0.25">
      <c r="A12" s="2">
        <v>2026</v>
      </c>
      <c r="B12" s="2">
        <v>14512</v>
      </c>
      <c r="C12" s="2">
        <v>50</v>
      </c>
      <c r="D12" s="2" t="s">
        <v>63</v>
      </c>
      <c r="E12" s="2"/>
      <c r="F12" s="3">
        <v>141.35</v>
      </c>
      <c r="G12" s="3">
        <v>76.87</v>
      </c>
      <c r="H12" s="2" t="s">
        <v>92</v>
      </c>
    </row>
    <row r="13" spans="1:8" x14ac:dyDescent="0.25">
      <c r="A13" s="2">
        <v>2026</v>
      </c>
      <c r="B13" s="2">
        <v>14512</v>
      </c>
      <c r="C13" s="2">
        <v>50</v>
      </c>
      <c r="D13" s="2" t="s">
        <v>68</v>
      </c>
      <c r="E13" s="2"/>
      <c r="F13" s="3">
        <v>76.58</v>
      </c>
      <c r="G13" s="3">
        <v>42.52</v>
      </c>
      <c r="H13" s="2" t="s">
        <v>92</v>
      </c>
    </row>
    <row r="14" spans="1:8" x14ac:dyDescent="0.25">
      <c r="A14" s="2">
        <v>2026</v>
      </c>
      <c r="B14" s="2">
        <v>14512</v>
      </c>
      <c r="C14" s="2">
        <v>50</v>
      </c>
      <c r="D14" s="2" t="s">
        <v>42</v>
      </c>
      <c r="E14" s="2"/>
      <c r="F14" s="3">
        <v>64.67</v>
      </c>
      <c r="G14" s="3">
        <v>42.52</v>
      </c>
      <c r="H14" s="2" t="s">
        <v>92</v>
      </c>
    </row>
    <row r="15" spans="1:8" x14ac:dyDescent="0.25">
      <c r="A15" s="2">
        <v>2026</v>
      </c>
      <c r="B15" s="2">
        <v>14512</v>
      </c>
      <c r="C15" s="2">
        <v>50</v>
      </c>
      <c r="D15" s="2" t="s">
        <v>53</v>
      </c>
      <c r="E15" s="2"/>
      <c r="F15" s="3">
        <v>87.33</v>
      </c>
      <c r="G15" s="3">
        <v>63.86</v>
      </c>
      <c r="H15" s="2" t="s">
        <v>92</v>
      </c>
    </row>
    <row r="16" spans="1:8" x14ac:dyDescent="0.25">
      <c r="A16" s="2">
        <v>2026</v>
      </c>
      <c r="B16" s="2">
        <v>14512</v>
      </c>
      <c r="C16" s="2">
        <v>50</v>
      </c>
      <c r="D16" s="2" t="s">
        <v>73</v>
      </c>
      <c r="E16" s="2"/>
      <c r="F16" s="3">
        <v>215.77</v>
      </c>
      <c r="G16" s="3">
        <v>118.88</v>
      </c>
      <c r="H16" s="2" t="s">
        <v>92</v>
      </c>
    </row>
    <row r="17" spans="1:8" x14ac:dyDescent="0.25">
      <c r="A17" s="2">
        <v>2026</v>
      </c>
      <c r="B17" s="2">
        <v>14512</v>
      </c>
      <c r="C17" s="2">
        <v>50</v>
      </c>
      <c r="D17" s="2" t="s">
        <v>79</v>
      </c>
      <c r="E17" s="2"/>
      <c r="F17" s="3">
        <v>293</v>
      </c>
      <c r="G17" s="3">
        <v>162.06</v>
      </c>
      <c r="H17" s="2" t="s">
        <v>92</v>
      </c>
    </row>
  </sheetData>
  <mergeCells count="2">
    <mergeCell ref="A2:H2"/>
    <mergeCell ref="A1:H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/>
  </sheetViews>
  <sheetFormatPr defaultRowHeight="15" x14ac:dyDescent="0.25"/>
  <cols>
    <col min="1" max="1" width="12" customWidth="1"/>
    <col min="2" max="2" width="8" customWidth="1"/>
    <col min="3" max="3" width="32" customWidth="1"/>
    <col min="4" max="4" width="44" customWidth="1"/>
    <col min="5" max="5" width="14" customWidth="1"/>
    <col min="6" max="6" width="18" customWidth="1"/>
    <col min="7" max="7" width="30" customWidth="1"/>
  </cols>
  <sheetData>
    <row r="1" spans="1:7" ht="21" x14ac:dyDescent="0.35">
      <c r="A1" s="20" t="s">
        <v>93</v>
      </c>
      <c r="B1" s="18"/>
      <c r="C1" s="18"/>
      <c r="D1" s="18"/>
      <c r="E1" s="18"/>
      <c r="F1" s="18"/>
      <c r="G1" s="18"/>
    </row>
    <row r="2" spans="1:7" x14ac:dyDescent="0.25">
      <c r="A2" s="17" t="s">
        <v>94</v>
      </c>
      <c r="B2" s="18"/>
      <c r="C2" s="18"/>
      <c r="D2" s="18"/>
      <c r="E2" s="18"/>
      <c r="F2" s="18"/>
      <c r="G2" s="18"/>
    </row>
    <row r="4" spans="1:7" ht="45" x14ac:dyDescent="0.25">
      <c r="A4" s="1" t="s">
        <v>2</v>
      </c>
      <c r="B4" s="1" t="s">
        <v>3</v>
      </c>
      <c r="C4" s="1" t="s">
        <v>95</v>
      </c>
      <c r="D4" s="1" t="s">
        <v>96</v>
      </c>
      <c r="E4" s="1" t="s">
        <v>97</v>
      </c>
      <c r="F4" s="1" t="s">
        <v>98</v>
      </c>
      <c r="G4" s="1" t="s">
        <v>99</v>
      </c>
    </row>
    <row r="5" spans="1:7" ht="105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100</v>
      </c>
      <c r="F5" s="3">
        <v>24.35</v>
      </c>
      <c r="G5" s="2" t="s">
        <v>101</v>
      </c>
    </row>
    <row r="6" spans="1:7" ht="105" x14ac:dyDescent="0.25">
      <c r="A6" s="2" t="s">
        <v>13</v>
      </c>
      <c r="B6" s="2" t="s">
        <v>21</v>
      </c>
      <c r="C6" s="2" t="s">
        <v>22</v>
      </c>
      <c r="D6" s="2" t="s">
        <v>23</v>
      </c>
      <c r="E6" s="2" t="s">
        <v>100</v>
      </c>
      <c r="F6" s="3">
        <v>59.13</v>
      </c>
      <c r="G6" s="2" t="s">
        <v>101</v>
      </c>
    </row>
    <row r="7" spans="1:7" ht="60" x14ac:dyDescent="0.25">
      <c r="A7" s="2" t="s">
        <v>13</v>
      </c>
      <c r="B7" s="2" t="s">
        <v>26</v>
      </c>
      <c r="C7" s="2" t="s">
        <v>27</v>
      </c>
      <c r="D7" s="2" t="s">
        <v>28</v>
      </c>
      <c r="E7" s="2" t="s">
        <v>100</v>
      </c>
      <c r="F7" s="3">
        <v>58.43</v>
      </c>
      <c r="G7" s="2" t="s">
        <v>102</v>
      </c>
    </row>
    <row r="8" spans="1:7" ht="60" x14ac:dyDescent="0.25">
      <c r="A8" s="2" t="s">
        <v>13</v>
      </c>
      <c r="B8" s="2" t="s">
        <v>31</v>
      </c>
      <c r="C8" s="2" t="s">
        <v>32</v>
      </c>
      <c r="D8" s="2" t="s">
        <v>33</v>
      </c>
      <c r="E8" s="2" t="s">
        <v>100</v>
      </c>
      <c r="F8" s="3">
        <v>46.64</v>
      </c>
      <c r="G8" s="2" t="s">
        <v>102</v>
      </c>
    </row>
    <row r="9" spans="1:7" ht="105" x14ac:dyDescent="0.25">
      <c r="A9" s="2" t="s">
        <v>13</v>
      </c>
      <c r="B9" s="2" t="s">
        <v>36</v>
      </c>
      <c r="C9" s="2" t="s">
        <v>37</v>
      </c>
      <c r="D9" s="2" t="s">
        <v>38</v>
      </c>
      <c r="E9" s="2" t="s">
        <v>100</v>
      </c>
      <c r="F9" s="3">
        <v>62.25</v>
      </c>
      <c r="G9" s="2" t="s">
        <v>101</v>
      </c>
    </row>
    <row r="10" spans="1:7" ht="60" x14ac:dyDescent="0.25">
      <c r="A10" s="2" t="s">
        <v>41</v>
      </c>
      <c r="B10" s="2" t="s">
        <v>42</v>
      </c>
      <c r="C10" s="2" t="s">
        <v>43</v>
      </c>
      <c r="D10" s="2" t="s">
        <v>44</v>
      </c>
      <c r="E10" s="2" t="s">
        <v>100</v>
      </c>
      <c r="F10" s="3">
        <v>74.37</v>
      </c>
      <c r="G10" s="2" t="s">
        <v>102</v>
      </c>
    </row>
    <row r="11" spans="1:7" ht="60" x14ac:dyDescent="0.25">
      <c r="A11" s="2" t="s">
        <v>41</v>
      </c>
      <c r="B11" s="2" t="s">
        <v>48</v>
      </c>
      <c r="C11" s="2" t="s">
        <v>49</v>
      </c>
      <c r="D11" s="2" t="s">
        <v>50</v>
      </c>
      <c r="E11" s="2" t="s">
        <v>100</v>
      </c>
      <c r="F11" s="3">
        <v>56.76</v>
      </c>
      <c r="G11" s="2" t="s">
        <v>102</v>
      </c>
    </row>
    <row r="12" spans="1:7" ht="60" x14ac:dyDescent="0.25">
      <c r="A12" s="2" t="s">
        <v>41</v>
      </c>
      <c r="B12" s="2" t="s">
        <v>53</v>
      </c>
      <c r="C12" s="2" t="s">
        <v>54</v>
      </c>
      <c r="D12" s="2" t="s">
        <v>55</v>
      </c>
      <c r="E12" s="2" t="s">
        <v>100</v>
      </c>
      <c r="F12" s="3">
        <v>100.43</v>
      </c>
      <c r="G12" s="2" t="s">
        <v>102</v>
      </c>
    </row>
    <row r="13" spans="1:7" ht="60" x14ac:dyDescent="0.25">
      <c r="A13" s="2" t="s">
        <v>41</v>
      </c>
      <c r="B13" s="2" t="s">
        <v>58</v>
      </c>
      <c r="C13" s="2" t="s">
        <v>59</v>
      </c>
      <c r="D13" s="2" t="s">
        <v>60</v>
      </c>
      <c r="E13" s="2" t="s">
        <v>100</v>
      </c>
      <c r="F13" s="3">
        <v>70.95</v>
      </c>
      <c r="G13" s="2" t="s">
        <v>102</v>
      </c>
    </row>
    <row r="14" spans="1:7" ht="60" x14ac:dyDescent="0.25">
      <c r="A14" s="2" t="s">
        <v>41</v>
      </c>
      <c r="B14" s="2" t="s">
        <v>63</v>
      </c>
      <c r="C14" s="2" t="s">
        <v>64</v>
      </c>
      <c r="D14" s="2" t="s">
        <v>65</v>
      </c>
      <c r="E14" s="2" t="s">
        <v>100</v>
      </c>
      <c r="F14" s="3">
        <v>162.55000000000001</v>
      </c>
      <c r="G14" s="2" t="s">
        <v>102</v>
      </c>
    </row>
    <row r="15" spans="1:7" ht="60" x14ac:dyDescent="0.25">
      <c r="A15" s="2" t="s">
        <v>41</v>
      </c>
      <c r="B15" s="2" t="s">
        <v>68</v>
      </c>
      <c r="C15" s="2" t="s">
        <v>69</v>
      </c>
      <c r="D15" s="2" t="s">
        <v>70</v>
      </c>
      <c r="E15" s="2" t="s">
        <v>100</v>
      </c>
      <c r="F15" s="3">
        <v>88.07</v>
      </c>
      <c r="G15" s="2" t="s">
        <v>102</v>
      </c>
    </row>
    <row r="16" spans="1:7" ht="60" x14ac:dyDescent="0.25">
      <c r="A16" s="2" t="s">
        <v>72</v>
      </c>
      <c r="B16" s="2" t="s">
        <v>73</v>
      </c>
      <c r="C16" s="2" t="s">
        <v>74</v>
      </c>
      <c r="D16" s="2" t="s">
        <v>75</v>
      </c>
      <c r="E16" s="2" t="s">
        <v>100</v>
      </c>
      <c r="F16" s="3">
        <v>248.14</v>
      </c>
      <c r="G16" s="2" t="s">
        <v>102</v>
      </c>
    </row>
    <row r="17" spans="1:7" ht="60" x14ac:dyDescent="0.25">
      <c r="A17" s="2" t="s">
        <v>72</v>
      </c>
      <c r="B17" s="2" t="s">
        <v>79</v>
      </c>
      <c r="C17" s="2" t="s">
        <v>80</v>
      </c>
      <c r="D17" s="2" t="s">
        <v>81</v>
      </c>
      <c r="E17" s="2" t="s">
        <v>100</v>
      </c>
      <c r="F17" s="3">
        <v>336.95</v>
      </c>
      <c r="G17" s="2" t="s">
        <v>102</v>
      </c>
    </row>
  </sheetData>
  <mergeCells count="2">
    <mergeCell ref="A2:G2"/>
    <mergeCell ref="A1:G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workbookViewId="0"/>
  </sheetViews>
  <sheetFormatPr defaultRowHeight="15" x14ac:dyDescent="0.25"/>
  <cols>
    <col min="1" max="1" width="8" customWidth="1"/>
    <col min="2" max="2" width="22" customWidth="1"/>
    <col min="3" max="3" width="18" customWidth="1"/>
    <col min="4" max="4" width="20" customWidth="1"/>
    <col min="5" max="5" width="16" customWidth="1"/>
    <col min="6" max="6" width="10" customWidth="1"/>
  </cols>
  <sheetData>
    <row r="1" spans="1:6" ht="21" x14ac:dyDescent="0.35">
      <c r="A1" s="20" t="s">
        <v>103</v>
      </c>
      <c r="B1" s="18"/>
      <c r="C1" s="18"/>
      <c r="D1" s="18"/>
      <c r="E1" s="18"/>
      <c r="F1" s="18"/>
    </row>
    <row r="2" spans="1:6" x14ac:dyDescent="0.25">
      <c r="A2" s="17" t="s">
        <v>104</v>
      </c>
      <c r="B2" s="18"/>
      <c r="C2" s="18"/>
      <c r="D2" s="18"/>
      <c r="E2" s="18"/>
      <c r="F2" s="18"/>
    </row>
    <row r="4" spans="1:6" ht="30" x14ac:dyDescent="0.25">
      <c r="A4" s="1" t="s">
        <v>3</v>
      </c>
      <c r="B4" s="1" t="s">
        <v>105</v>
      </c>
      <c r="C4" s="1" t="s">
        <v>9</v>
      </c>
      <c r="D4" s="1" t="s">
        <v>106</v>
      </c>
      <c r="E4" s="1" t="s">
        <v>107</v>
      </c>
      <c r="F4" s="1" t="s">
        <v>2</v>
      </c>
    </row>
    <row r="5" spans="1:6" x14ac:dyDescent="0.25">
      <c r="A5" s="2" t="s">
        <v>14</v>
      </c>
      <c r="B5" s="3">
        <f>Summary_All_Codes!F5</f>
        <v>21.17</v>
      </c>
      <c r="C5" s="3">
        <f>VT_Medicaid_FFS!F5</f>
        <v>24.35</v>
      </c>
      <c r="D5" s="3">
        <f t="shared" ref="D5:D17" si="0">IF(C5="","",B5-C5)</f>
        <v>-3.1799999999999997</v>
      </c>
      <c r="E5" s="5">
        <f t="shared" ref="E5:E17" si="1">IF(B5=0,"",D5/B5)</f>
        <v>-0.15021256495040147</v>
      </c>
      <c r="F5" s="2" t="s">
        <v>13</v>
      </c>
    </row>
    <row r="6" spans="1:6" x14ac:dyDescent="0.25">
      <c r="A6" s="2" t="s">
        <v>21</v>
      </c>
      <c r="B6" s="3">
        <f>Summary_All_Codes!F6</f>
        <v>51.42</v>
      </c>
      <c r="C6" s="3">
        <f>VT_Medicaid_FFS!F6</f>
        <v>59.13</v>
      </c>
      <c r="D6" s="3">
        <f t="shared" si="0"/>
        <v>-7.7100000000000009</v>
      </c>
      <c r="E6" s="5">
        <f t="shared" si="1"/>
        <v>-0.14994165694282383</v>
      </c>
      <c r="F6" s="2" t="s">
        <v>13</v>
      </c>
    </row>
    <row r="7" spans="1:6" x14ac:dyDescent="0.25">
      <c r="A7" s="2" t="s">
        <v>26</v>
      </c>
      <c r="B7" s="3">
        <f>Summary_All_Codes!F7</f>
        <v>50.81</v>
      </c>
      <c r="C7" s="3">
        <f>VT_Medicaid_FFS!F7</f>
        <v>58.43</v>
      </c>
      <c r="D7" s="3">
        <f t="shared" si="0"/>
        <v>-7.6199999999999974</v>
      </c>
      <c r="E7" s="5">
        <f t="shared" si="1"/>
        <v>-0.14997047825231247</v>
      </c>
      <c r="F7" s="2" t="s">
        <v>13</v>
      </c>
    </row>
    <row r="8" spans="1:6" x14ac:dyDescent="0.25">
      <c r="A8" s="2" t="s">
        <v>31</v>
      </c>
      <c r="B8" s="3">
        <f>Summary_All_Codes!F8</f>
        <v>40.56</v>
      </c>
      <c r="C8" s="3">
        <f>VT_Medicaid_FFS!F8</f>
        <v>46.64</v>
      </c>
      <c r="D8" s="3">
        <f t="shared" si="0"/>
        <v>-6.0799999999999983</v>
      </c>
      <c r="E8" s="5">
        <f t="shared" si="1"/>
        <v>-0.1499013806706114</v>
      </c>
      <c r="F8" s="2" t="s">
        <v>13</v>
      </c>
    </row>
    <row r="9" spans="1:6" x14ac:dyDescent="0.25">
      <c r="A9" s="2" t="s">
        <v>36</v>
      </c>
      <c r="B9" s="3">
        <f>Summary_All_Codes!F9</f>
        <v>54.13</v>
      </c>
      <c r="C9" s="3">
        <f>VT_Medicaid_FFS!F9</f>
        <v>62.25</v>
      </c>
      <c r="D9" s="3">
        <f t="shared" si="0"/>
        <v>-8.1199999999999974</v>
      </c>
      <c r="E9" s="5">
        <f t="shared" si="1"/>
        <v>-0.15000923702198407</v>
      </c>
      <c r="F9" s="2" t="s">
        <v>13</v>
      </c>
    </row>
    <row r="10" spans="1:6" x14ac:dyDescent="0.25">
      <c r="A10" s="2" t="s">
        <v>42</v>
      </c>
      <c r="B10" s="3">
        <f>Summary_All_Codes!F10</f>
        <v>64.67</v>
      </c>
      <c r="C10" s="3">
        <f>VT_Medicaid_FFS!F10</f>
        <v>74.37</v>
      </c>
      <c r="D10" s="3">
        <f t="shared" si="0"/>
        <v>-9.7000000000000028</v>
      </c>
      <c r="E10" s="5">
        <f t="shared" si="1"/>
        <v>-0.14999226843977118</v>
      </c>
      <c r="F10" s="2" t="s">
        <v>41</v>
      </c>
    </row>
    <row r="11" spans="1:6" x14ac:dyDescent="0.25">
      <c r="A11" s="2" t="s">
        <v>48</v>
      </c>
      <c r="B11" s="3">
        <f>Summary_All_Codes!F11</f>
        <v>49.36</v>
      </c>
      <c r="C11" s="3">
        <f>VT_Medicaid_FFS!F11</f>
        <v>56.76</v>
      </c>
      <c r="D11" s="3">
        <f t="shared" si="0"/>
        <v>-7.3999999999999986</v>
      </c>
      <c r="E11" s="5">
        <f t="shared" si="1"/>
        <v>-0.14991896272285249</v>
      </c>
      <c r="F11" s="2" t="s">
        <v>41</v>
      </c>
    </row>
    <row r="12" spans="1:6" x14ac:dyDescent="0.25">
      <c r="A12" s="2" t="s">
        <v>53</v>
      </c>
      <c r="B12" s="3">
        <f>Summary_All_Codes!F12</f>
        <v>87.33</v>
      </c>
      <c r="C12" s="3">
        <f>VT_Medicaid_FFS!F12</f>
        <v>100.43</v>
      </c>
      <c r="D12" s="3">
        <f t="shared" si="0"/>
        <v>-13.100000000000009</v>
      </c>
      <c r="E12" s="5">
        <f t="shared" si="1"/>
        <v>-0.15000572540936688</v>
      </c>
      <c r="F12" s="2" t="s">
        <v>41</v>
      </c>
    </row>
    <row r="13" spans="1:6" x14ac:dyDescent="0.25">
      <c r="A13" s="2" t="s">
        <v>58</v>
      </c>
      <c r="B13" s="3">
        <f>Summary_All_Codes!F13</f>
        <v>61.7</v>
      </c>
      <c r="C13" s="3">
        <f>VT_Medicaid_FFS!F13</f>
        <v>70.95</v>
      </c>
      <c r="D13" s="3">
        <f t="shared" si="0"/>
        <v>-9.25</v>
      </c>
      <c r="E13" s="5">
        <f t="shared" si="1"/>
        <v>-0.14991896272285252</v>
      </c>
      <c r="F13" s="2" t="s">
        <v>41</v>
      </c>
    </row>
    <row r="14" spans="1:6" x14ac:dyDescent="0.25">
      <c r="A14" s="2" t="s">
        <v>63</v>
      </c>
      <c r="B14" s="3">
        <f>Summary_All_Codes!F14</f>
        <v>141.35</v>
      </c>
      <c r="C14" s="3">
        <f>VT_Medicaid_FFS!F14</f>
        <v>162.55000000000001</v>
      </c>
      <c r="D14" s="3">
        <f t="shared" si="0"/>
        <v>-21.200000000000017</v>
      </c>
      <c r="E14" s="5">
        <f t="shared" si="1"/>
        <v>-0.14998231340643806</v>
      </c>
      <c r="F14" s="2" t="s">
        <v>41</v>
      </c>
    </row>
    <row r="15" spans="1:6" x14ac:dyDescent="0.25">
      <c r="A15" s="2" t="s">
        <v>68</v>
      </c>
      <c r="B15" s="3">
        <f>Summary_All_Codes!F15</f>
        <v>76.58</v>
      </c>
      <c r="C15" s="3">
        <f>VT_Medicaid_FFS!F15</f>
        <v>88.07</v>
      </c>
      <c r="D15" s="3">
        <f t="shared" si="0"/>
        <v>-11.489999999999995</v>
      </c>
      <c r="E15" s="5">
        <f t="shared" si="1"/>
        <v>-0.15003917471924777</v>
      </c>
      <c r="F15" s="2" t="s">
        <v>41</v>
      </c>
    </row>
    <row r="16" spans="1:6" x14ac:dyDescent="0.25">
      <c r="A16" s="2" t="s">
        <v>73</v>
      </c>
      <c r="B16" s="3">
        <f>Summary_All_Codes!F16</f>
        <v>215.77</v>
      </c>
      <c r="C16" s="3">
        <f>VT_Medicaid_FFS!F16</f>
        <v>248.14</v>
      </c>
      <c r="D16" s="3">
        <f t="shared" si="0"/>
        <v>-32.369999999999976</v>
      </c>
      <c r="E16" s="5">
        <f t="shared" si="1"/>
        <v>-0.15002085554062183</v>
      </c>
      <c r="F16" s="2" t="s">
        <v>72</v>
      </c>
    </row>
    <row r="17" spans="1:6" x14ac:dyDescent="0.25">
      <c r="A17" s="2" t="s">
        <v>79</v>
      </c>
      <c r="B17" s="3">
        <f>Summary_All_Codes!F17</f>
        <v>293</v>
      </c>
      <c r="C17" s="3">
        <f>VT_Medicaid_FFS!F17</f>
        <v>336.95</v>
      </c>
      <c r="D17" s="3">
        <f t="shared" si="0"/>
        <v>-43.949999999999989</v>
      </c>
      <c r="E17" s="5">
        <f t="shared" si="1"/>
        <v>-0.14999999999999997</v>
      </c>
      <c r="F17" s="2" t="s">
        <v>72</v>
      </c>
    </row>
  </sheetData>
  <mergeCells count="2">
    <mergeCell ref="A2:F2"/>
    <mergeCell ref="A1:F1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"/>
  <sheetViews>
    <sheetView workbookViewId="0"/>
  </sheetViews>
  <sheetFormatPr defaultRowHeight="15" x14ac:dyDescent="0.25"/>
  <cols>
    <col min="1" max="1" width="22" customWidth="1"/>
    <col min="2" max="2" width="18" customWidth="1"/>
    <col min="3" max="3" width="34" customWidth="1"/>
    <col min="4" max="4" width="32" customWidth="1"/>
    <col min="5" max="6" width="22" customWidth="1"/>
    <col min="7" max="7" width="26" customWidth="1"/>
  </cols>
  <sheetData>
    <row r="1" spans="1:7" ht="21" x14ac:dyDescent="0.35">
      <c r="A1" s="20" t="s">
        <v>108</v>
      </c>
      <c r="B1" s="18"/>
      <c r="C1" s="18"/>
      <c r="D1" s="18"/>
      <c r="E1" s="18"/>
      <c r="F1" s="18"/>
      <c r="G1" s="18"/>
    </row>
    <row r="2" spans="1:7" x14ac:dyDescent="0.25">
      <c r="A2" s="17" t="s">
        <v>109</v>
      </c>
      <c r="B2" s="18"/>
      <c r="C2" s="18"/>
      <c r="D2" s="18"/>
      <c r="E2" s="18"/>
      <c r="F2" s="18"/>
      <c r="G2" s="18"/>
    </row>
    <row r="4" spans="1:7" ht="30" x14ac:dyDescent="0.25">
      <c r="A4" s="1" t="s">
        <v>110</v>
      </c>
      <c r="B4" s="1" t="s">
        <v>111</v>
      </c>
      <c r="C4" s="1" t="s">
        <v>112</v>
      </c>
      <c r="D4" s="1" t="s">
        <v>113</v>
      </c>
      <c r="E4" s="1" t="s">
        <v>114</v>
      </c>
      <c r="F4" s="1" t="s">
        <v>115</v>
      </c>
      <c r="G4" s="1" t="s">
        <v>116</v>
      </c>
    </row>
    <row r="5" spans="1:7" ht="150" x14ac:dyDescent="0.25">
      <c r="A5" s="2" t="s">
        <v>117</v>
      </c>
      <c r="B5" s="2" t="s">
        <v>118</v>
      </c>
      <c r="C5" s="2" t="s">
        <v>119</v>
      </c>
      <c r="D5" s="2" t="s">
        <v>120</v>
      </c>
      <c r="E5" s="2" t="s">
        <v>121</v>
      </c>
      <c r="F5" s="2" t="s">
        <v>122</v>
      </c>
      <c r="G5" s="2" t="s">
        <v>123</v>
      </c>
    </row>
    <row r="6" spans="1:7" ht="90" x14ac:dyDescent="0.25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130</v>
      </c>
    </row>
    <row r="7" spans="1:7" ht="120" x14ac:dyDescent="0.25">
      <c r="A7" s="2" t="s">
        <v>131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</row>
  </sheetData>
  <mergeCells count="2">
    <mergeCell ref="A2:G2"/>
    <mergeCell ref="A1:G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2"/>
  <sheetViews>
    <sheetView workbookViewId="0"/>
  </sheetViews>
  <sheetFormatPr defaultRowHeight="15" x14ac:dyDescent="0.25"/>
  <cols>
    <col min="1" max="1" width="26" customWidth="1"/>
    <col min="2" max="2" width="28" customWidth="1"/>
    <col min="3" max="4" width="14" customWidth="1"/>
    <col min="5" max="5" width="18" customWidth="1"/>
    <col min="6" max="6" width="30" customWidth="1"/>
    <col min="7" max="8" width="2" customWidth="1"/>
  </cols>
  <sheetData>
    <row r="1" spans="1:8" ht="21" x14ac:dyDescent="0.35">
      <c r="A1" s="20" t="s">
        <v>138</v>
      </c>
      <c r="B1" s="18"/>
      <c r="C1" s="18"/>
      <c r="D1" s="18"/>
      <c r="E1" s="18"/>
      <c r="F1" s="18"/>
      <c r="G1" s="18"/>
      <c r="H1" s="18"/>
    </row>
    <row r="2" spans="1:8" x14ac:dyDescent="0.25">
      <c r="A2" s="17" t="s">
        <v>139</v>
      </c>
      <c r="B2" s="18"/>
      <c r="C2" s="18"/>
      <c r="D2" s="18"/>
      <c r="E2" s="18"/>
      <c r="F2" s="18"/>
      <c r="G2" s="18"/>
      <c r="H2" s="18"/>
    </row>
    <row r="4" spans="1:8" x14ac:dyDescent="0.25">
      <c r="A4" s="6" t="s">
        <v>140</v>
      </c>
      <c r="D4" s="6" t="s">
        <v>141</v>
      </c>
    </row>
    <row r="5" spans="1:8" ht="30" x14ac:dyDescent="0.25">
      <c r="A5" s="1" t="s">
        <v>142</v>
      </c>
      <c r="B5" s="7">
        <v>200</v>
      </c>
      <c r="C5" s="1"/>
      <c r="D5" s="1" t="s">
        <v>3</v>
      </c>
      <c r="E5" t="s">
        <v>143</v>
      </c>
      <c r="F5" t="s">
        <v>9</v>
      </c>
      <c r="G5" t="s">
        <v>2</v>
      </c>
    </row>
    <row r="6" spans="1:8" x14ac:dyDescent="0.25">
      <c r="A6" s="8" t="s">
        <v>144</v>
      </c>
      <c r="B6" s="9">
        <v>0.7</v>
      </c>
      <c r="D6" t="str">
        <f>Summary_All_Codes!B5</f>
        <v>99453</v>
      </c>
      <c r="E6" s="10">
        <f>Summary_All_Codes!F5</f>
        <v>21.17</v>
      </c>
      <c r="F6" s="10">
        <f>Summary_All_Codes!H5</f>
        <v>24.35</v>
      </c>
      <c r="G6" t="str">
        <f>Summary_All_Codes!A5</f>
        <v>RPM</v>
      </c>
    </row>
    <row r="7" spans="1:8" x14ac:dyDescent="0.25">
      <c r="A7" s="8" t="s">
        <v>145</v>
      </c>
      <c r="B7" s="9">
        <v>0.2</v>
      </c>
      <c r="D7" t="str">
        <f>Summary_All_Codes!B6</f>
        <v>99454</v>
      </c>
      <c r="E7" s="10">
        <f>Summary_All_Codes!F6</f>
        <v>51.42</v>
      </c>
      <c r="F7" s="10">
        <f>Summary_All_Codes!H6</f>
        <v>59.13</v>
      </c>
      <c r="G7" t="str">
        <f>Summary_All_Codes!A6</f>
        <v>RPM</v>
      </c>
    </row>
    <row r="8" spans="1:8" x14ac:dyDescent="0.25">
      <c r="A8" s="8" t="s">
        <v>146</v>
      </c>
      <c r="B8" s="11">
        <v>50</v>
      </c>
      <c r="D8" t="str">
        <f>Summary_All_Codes!B7</f>
        <v>99457</v>
      </c>
      <c r="E8" s="10">
        <f>Summary_All_Codes!F7</f>
        <v>50.81</v>
      </c>
      <c r="F8" s="10">
        <f>Summary_All_Codes!H7</f>
        <v>58.43</v>
      </c>
      <c r="G8" t="str">
        <f>Summary_All_Codes!A7</f>
        <v>RPM</v>
      </c>
    </row>
    <row r="9" spans="1:8" x14ac:dyDescent="0.25">
      <c r="A9" s="8" t="s">
        <v>147</v>
      </c>
      <c r="B9" s="11">
        <v>300</v>
      </c>
      <c r="D9" t="str">
        <f>Summary_All_Codes!B8</f>
        <v>99458</v>
      </c>
      <c r="E9" s="10">
        <f>Summary_All_Codes!F8</f>
        <v>40.56</v>
      </c>
      <c r="F9" s="10">
        <f>Summary_All_Codes!H8</f>
        <v>46.64</v>
      </c>
      <c r="G9" t="str">
        <f>Summary_All_Codes!A8</f>
        <v>RPM</v>
      </c>
    </row>
    <row r="10" spans="1:8" x14ac:dyDescent="0.25">
      <c r="A10" s="8" t="s">
        <v>148</v>
      </c>
      <c r="B10" s="9">
        <v>0.8</v>
      </c>
      <c r="D10" t="str">
        <f>Summary_All_Codes!B9</f>
        <v>99091</v>
      </c>
      <c r="E10" s="10">
        <f>Summary_All_Codes!F9</f>
        <v>54.13</v>
      </c>
      <c r="F10" s="10">
        <f>Summary_All_Codes!H9</f>
        <v>62.25</v>
      </c>
      <c r="G10" t="str">
        <f>Summary_All_Codes!A9</f>
        <v>RPM</v>
      </c>
    </row>
    <row r="11" spans="1:8" x14ac:dyDescent="0.25">
      <c r="A11" s="8" t="s">
        <v>149</v>
      </c>
      <c r="B11" s="9">
        <v>0.3</v>
      </c>
      <c r="D11" t="str">
        <f>Summary_All_Codes!B10</f>
        <v>99490</v>
      </c>
      <c r="E11" s="10">
        <f>Summary_All_Codes!F10</f>
        <v>64.67</v>
      </c>
      <c r="F11" s="10">
        <f>Summary_All_Codes!H10</f>
        <v>74.37</v>
      </c>
      <c r="G11" t="str">
        <f>Summary_All_Codes!A10</f>
        <v>CCM</v>
      </c>
    </row>
    <row r="12" spans="1:8" x14ac:dyDescent="0.25">
      <c r="A12" s="8" t="s">
        <v>150</v>
      </c>
      <c r="B12" s="11">
        <v>40</v>
      </c>
      <c r="D12" t="str">
        <f>Summary_All_Codes!B11</f>
        <v>99439</v>
      </c>
      <c r="E12" s="10">
        <f>Summary_All_Codes!F11</f>
        <v>49.36</v>
      </c>
      <c r="F12" s="10">
        <f>Summary_All_Codes!H11</f>
        <v>56.76</v>
      </c>
      <c r="G12" t="str">
        <f>Summary_All_Codes!A11</f>
        <v>CCM</v>
      </c>
    </row>
    <row r="13" spans="1:8" x14ac:dyDescent="0.25">
      <c r="A13" s="8" t="s">
        <v>151</v>
      </c>
      <c r="B13" s="9">
        <v>0.35</v>
      </c>
      <c r="D13" t="str">
        <f>Summary_All_Codes!B12</f>
        <v>99491</v>
      </c>
      <c r="E13" s="10">
        <f>Summary_All_Codes!F12</f>
        <v>87.33</v>
      </c>
      <c r="F13" s="10">
        <f>Summary_All_Codes!H12</f>
        <v>100.43</v>
      </c>
      <c r="G13" t="str">
        <f>Summary_All_Codes!A12</f>
        <v>CCM</v>
      </c>
    </row>
    <row r="14" spans="1:8" x14ac:dyDescent="0.25">
      <c r="A14" s="8" t="s">
        <v>152</v>
      </c>
      <c r="B14" s="11">
        <v>5000</v>
      </c>
      <c r="D14" t="str">
        <f>Summary_All_Codes!B13</f>
        <v>99437</v>
      </c>
      <c r="E14" s="10">
        <f>Summary_All_Codes!F13</f>
        <v>61.7</v>
      </c>
      <c r="F14" s="10">
        <f>Summary_All_Codes!H13</f>
        <v>70.95</v>
      </c>
      <c r="G14" t="str">
        <f>Summary_All_Codes!A13</f>
        <v>CCM</v>
      </c>
    </row>
    <row r="15" spans="1:8" x14ac:dyDescent="0.25">
      <c r="A15" s="8" t="s">
        <v>153</v>
      </c>
      <c r="B15" s="11">
        <v>8</v>
      </c>
      <c r="D15" t="str">
        <f>Summary_All_Codes!B14</f>
        <v>99487</v>
      </c>
      <c r="E15" s="10">
        <f>Summary_All_Codes!F14</f>
        <v>141.35</v>
      </c>
      <c r="F15" s="10">
        <f>Summary_All_Codes!H14</f>
        <v>162.55000000000001</v>
      </c>
      <c r="G15" t="str">
        <f>Summary_All_Codes!A14</f>
        <v>CCM</v>
      </c>
    </row>
    <row r="16" spans="1:8" x14ac:dyDescent="0.25">
      <c r="A16" s="8" t="s">
        <v>154</v>
      </c>
      <c r="B16" s="9">
        <v>0.15</v>
      </c>
      <c r="D16" t="str">
        <f>Summary_All_Codes!B15</f>
        <v>99489</v>
      </c>
      <c r="E16" s="10">
        <f>Summary_All_Codes!F15</f>
        <v>76.58</v>
      </c>
      <c r="F16" s="10">
        <f>Summary_All_Codes!H15</f>
        <v>88.07</v>
      </c>
      <c r="G16" t="str">
        <f>Summary_All_Codes!A15</f>
        <v>CCM</v>
      </c>
    </row>
    <row r="17" spans="1:7" x14ac:dyDescent="0.25">
      <c r="D17" t="str">
        <f>Summary_All_Codes!B16</f>
        <v>99495</v>
      </c>
      <c r="E17" s="10">
        <f>Summary_All_Codes!F16</f>
        <v>215.77</v>
      </c>
      <c r="F17" s="10">
        <f>Summary_All_Codes!H16</f>
        <v>248.14</v>
      </c>
      <c r="G17" t="str">
        <f>Summary_All_Codes!A16</f>
        <v>TCM</v>
      </c>
    </row>
    <row r="18" spans="1:7" x14ac:dyDescent="0.25">
      <c r="D18" t="str">
        <f>Summary_All_Codes!B17</f>
        <v>99496</v>
      </c>
      <c r="E18" s="10">
        <f>Summary_All_Codes!F17</f>
        <v>293</v>
      </c>
      <c r="F18" s="10">
        <f>Summary_All_Codes!H17</f>
        <v>336.95</v>
      </c>
      <c r="G18" t="str">
        <f>Summary_All_Codes!A17</f>
        <v>TCM</v>
      </c>
    </row>
    <row r="21" spans="1:7" x14ac:dyDescent="0.25">
      <c r="A21" s="6" t="s">
        <v>155</v>
      </c>
    </row>
    <row r="22" spans="1:7" x14ac:dyDescent="0.25">
      <c r="A22" s="1" t="s">
        <v>156</v>
      </c>
      <c r="B22" s="1" t="s">
        <v>157</v>
      </c>
      <c r="C22" s="1" t="s">
        <v>158</v>
      </c>
      <c r="D22" s="1" t="s">
        <v>159</v>
      </c>
      <c r="E22" s="1" t="s">
        <v>160</v>
      </c>
      <c r="F22" s="1" t="s">
        <v>91</v>
      </c>
    </row>
    <row r="23" spans="1:7" ht="30" x14ac:dyDescent="0.25">
      <c r="A23" s="2" t="s">
        <v>161</v>
      </c>
      <c r="B23" s="2" t="s">
        <v>162</v>
      </c>
      <c r="C23" s="12">
        <f>$B$5*12</f>
        <v>2400</v>
      </c>
      <c r="D23" s="3">
        <f>$E$7</f>
        <v>51.42</v>
      </c>
      <c r="E23" s="3">
        <f t="shared" ref="E23:E31" si="0">C23*D23</f>
        <v>123408</v>
      </c>
      <c r="F23" s="2" t="s">
        <v>163</v>
      </c>
    </row>
    <row r="24" spans="1:7" ht="45" x14ac:dyDescent="0.25">
      <c r="A24" s="2" t="s">
        <v>161</v>
      </c>
      <c r="B24" s="2" t="s">
        <v>164</v>
      </c>
      <c r="C24" s="12">
        <f>$B$5*$B$6*12</f>
        <v>1680</v>
      </c>
      <c r="D24" s="3">
        <f>$E$8</f>
        <v>50.81</v>
      </c>
      <c r="E24" s="3">
        <f t="shared" si="0"/>
        <v>85360.8</v>
      </c>
      <c r="F24" s="2" t="s">
        <v>165</v>
      </c>
    </row>
    <row r="25" spans="1:7" ht="30" x14ac:dyDescent="0.25">
      <c r="A25" s="2" t="s">
        <v>161</v>
      </c>
      <c r="B25" s="2" t="s">
        <v>166</v>
      </c>
      <c r="C25" s="12">
        <f>$B$5*$B$7*12</f>
        <v>480</v>
      </c>
      <c r="D25" s="3">
        <f>$E$9</f>
        <v>40.56</v>
      </c>
      <c r="E25" s="3">
        <f t="shared" si="0"/>
        <v>19468.800000000003</v>
      </c>
      <c r="F25" s="2" t="s">
        <v>167</v>
      </c>
    </row>
    <row r="26" spans="1:7" x14ac:dyDescent="0.25">
      <c r="A26" s="2" t="s">
        <v>161</v>
      </c>
      <c r="B26" s="2" t="s">
        <v>168</v>
      </c>
      <c r="C26" s="12">
        <f>$B$8*12</f>
        <v>600</v>
      </c>
      <c r="D26" s="3">
        <f>$E$6</f>
        <v>21.17</v>
      </c>
      <c r="E26" s="3">
        <f t="shared" si="0"/>
        <v>12702.000000000002</v>
      </c>
      <c r="F26" s="2" t="s">
        <v>169</v>
      </c>
    </row>
    <row r="27" spans="1:7" x14ac:dyDescent="0.25">
      <c r="A27" s="2" t="s">
        <v>161</v>
      </c>
      <c r="B27" s="2" t="s">
        <v>170</v>
      </c>
      <c r="C27" s="12">
        <f>$B$9*$B$10*12</f>
        <v>2880</v>
      </c>
      <c r="D27" s="3">
        <f>$E$11</f>
        <v>64.67</v>
      </c>
      <c r="E27" s="3">
        <f t="shared" si="0"/>
        <v>186249.60000000001</v>
      </c>
      <c r="F27" s="2"/>
    </row>
    <row r="28" spans="1:7" ht="30" x14ac:dyDescent="0.25">
      <c r="A28" s="2" t="s">
        <v>161</v>
      </c>
      <c r="B28" s="2" t="s">
        <v>171</v>
      </c>
      <c r="C28" s="12">
        <f>$B$9*$B$11*12</f>
        <v>1080</v>
      </c>
      <c r="D28" s="3">
        <f>$E$12</f>
        <v>49.36</v>
      </c>
      <c r="E28" s="3">
        <f t="shared" si="0"/>
        <v>53308.800000000003</v>
      </c>
      <c r="F28" s="2" t="s">
        <v>172</v>
      </c>
    </row>
    <row r="29" spans="1:7" x14ac:dyDescent="0.25">
      <c r="A29" s="2" t="s">
        <v>161</v>
      </c>
      <c r="B29" s="2" t="s">
        <v>173</v>
      </c>
      <c r="C29" s="12">
        <f>$B$12*(1-$B$13)*12</f>
        <v>312</v>
      </c>
      <c r="D29" s="3">
        <f>$E$17</f>
        <v>215.77</v>
      </c>
      <c r="E29" s="3">
        <f t="shared" si="0"/>
        <v>67320.240000000005</v>
      </c>
      <c r="F29" s="2" t="s">
        <v>174</v>
      </c>
    </row>
    <row r="30" spans="1:7" x14ac:dyDescent="0.25">
      <c r="A30" s="2" t="s">
        <v>161</v>
      </c>
      <c r="B30" s="2" t="s">
        <v>175</v>
      </c>
      <c r="C30" s="12">
        <f>$B$12*$B$13*12</f>
        <v>168</v>
      </c>
      <c r="D30" s="3">
        <f>$E$18</f>
        <v>293</v>
      </c>
      <c r="E30" s="3">
        <f t="shared" si="0"/>
        <v>49224</v>
      </c>
      <c r="F30" s="2" t="s">
        <v>174</v>
      </c>
    </row>
    <row r="31" spans="1:7" x14ac:dyDescent="0.25">
      <c r="A31" s="2" t="s">
        <v>176</v>
      </c>
      <c r="B31" s="2" t="s">
        <v>177</v>
      </c>
      <c r="C31" s="12">
        <f>$B$14*$B$16*12</f>
        <v>9000</v>
      </c>
      <c r="D31" s="3">
        <f>$B$15</f>
        <v>8</v>
      </c>
      <c r="E31" s="3">
        <f t="shared" si="0"/>
        <v>72000</v>
      </c>
      <c r="F31" s="2" t="s">
        <v>178</v>
      </c>
    </row>
    <row r="32" spans="1:7" x14ac:dyDescent="0.25">
      <c r="A32" s="13" t="s">
        <v>179</v>
      </c>
      <c r="B32" s="2"/>
      <c r="C32" s="2"/>
      <c r="D32" s="2"/>
      <c r="E32" s="14">
        <f>SUM(E23:E31)</f>
        <v>669042.24</v>
      </c>
      <c r="F32" s="2"/>
    </row>
  </sheetData>
  <mergeCells count="2">
    <mergeCell ref="A2:H2"/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4"/>
  <sheetViews>
    <sheetView workbookViewId="0"/>
  </sheetViews>
  <sheetFormatPr defaultRowHeight="15" x14ac:dyDescent="0.25"/>
  <cols>
    <col min="1" max="1" width="120" customWidth="1"/>
  </cols>
  <sheetData>
    <row r="1" spans="1:1" ht="21" x14ac:dyDescent="0.35">
      <c r="A1" s="4" t="s">
        <v>180</v>
      </c>
    </row>
    <row r="2" spans="1:1" x14ac:dyDescent="0.25">
      <c r="A2" t="s">
        <v>181</v>
      </c>
    </row>
    <row r="3" spans="1:1" x14ac:dyDescent="0.25">
      <c r="A3" s="15" t="s">
        <v>182</v>
      </c>
    </row>
    <row r="4" spans="1:1" ht="30" x14ac:dyDescent="0.25">
      <c r="A4" s="16" t="s">
        <v>183</v>
      </c>
    </row>
    <row r="5" spans="1:1" x14ac:dyDescent="0.25">
      <c r="A5" t="s">
        <v>184</v>
      </c>
    </row>
    <row r="7" spans="1:1" x14ac:dyDescent="0.25">
      <c r="A7" s="15" t="s">
        <v>185</v>
      </c>
    </row>
    <row r="8" spans="1:1" x14ac:dyDescent="0.25">
      <c r="A8" s="16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2" spans="1:1" x14ac:dyDescent="0.25">
      <c r="A12" s="15" t="s">
        <v>189</v>
      </c>
    </row>
    <row r="13" spans="1:1" x14ac:dyDescent="0.25">
      <c r="A13" t="s">
        <v>190</v>
      </c>
    </row>
    <row r="14" spans="1:1" ht="30" x14ac:dyDescent="0.25">
      <c r="A14" s="16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Summary_All_Codes</vt:lpstr>
      <vt:lpstr>Medicare_2026_VT</vt:lpstr>
      <vt:lpstr>VT_Medicaid_FFS</vt:lpstr>
      <vt:lpstr>Comparison_Charts</vt:lpstr>
      <vt:lpstr>Medicaid_Monetization_Map</vt:lpstr>
      <vt:lpstr>Revenue_Model_2026</vt:lpstr>
      <vt:lpstr>Notes_Sources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2026-01-11T20:02:01Z</dcterms:created>
  <dcterms:modified xsi:type="dcterms:W3CDTF">2026-01-12T11:19:23Z</dcterms:modified>
</cp:coreProperties>
</file>