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cro\OneDrive\Desktop\Medicare vs. State Medicaid Reimbursement for RPM, CCM, and TCM\"/>
    </mc:Choice>
  </mc:AlternateContent>
  <xr:revisionPtr revIDLastSave="0" documentId="8_{86FA9F39-607A-41AB-94BE-D0FEE0432B67}" xr6:coauthVersionLast="47" xr6:coauthVersionMax="47" xr10:uidLastSave="{00000000-0000-0000-0000-000000000000}"/>
  <bookViews>
    <workbookView xWindow="7470" yWindow="720" windowWidth="30015" windowHeight="14745" activeTab="1" xr2:uid="{00000000-000D-0000-FFFF-FFFF00000000}"/>
  </bookViews>
  <sheets>
    <sheet name="Summary_All_Codes" sheetId="1" r:id="rId1"/>
    <sheet name="Medicare_2026_TN" sheetId="2" r:id="rId2"/>
    <sheet name="TN_Medicaid_TennCare" sheetId="3" r:id="rId3"/>
    <sheet name="Comparison_Charts" sheetId="4" r:id="rId4"/>
    <sheet name="Medicaid_Monetization_Map" sheetId="5" r:id="rId5"/>
    <sheet name="Revenue_Model_2026" sheetId="6" r:id="rId6"/>
    <sheet name="Notes_Sources"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C31" i="6"/>
  <c r="E31" i="6" s="1"/>
  <c r="C30" i="6"/>
  <c r="C29" i="6"/>
  <c r="D28" i="6"/>
  <c r="C28" i="6"/>
  <c r="E28" i="6" s="1"/>
  <c r="C27" i="6"/>
  <c r="D26" i="6"/>
  <c r="C26" i="6"/>
  <c r="E26" i="6" s="1"/>
  <c r="C25" i="6"/>
  <c r="C24" i="6"/>
  <c r="D23" i="6"/>
  <c r="E23" i="6" s="1"/>
  <c r="C23" i="6"/>
  <c r="G18" i="6"/>
  <c r="F18" i="6"/>
  <c r="E18" i="6"/>
  <c r="D30" i="6" s="1"/>
  <c r="D18" i="6"/>
  <c r="G17" i="6"/>
  <c r="F17" i="6"/>
  <c r="E17" i="6"/>
  <c r="D29" i="6" s="1"/>
  <c r="D17" i="6"/>
  <c r="G16" i="6"/>
  <c r="F16" i="6"/>
  <c r="E16" i="6"/>
  <c r="D16" i="6"/>
  <c r="G15" i="6"/>
  <c r="F15" i="6"/>
  <c r="E15" i="6"/>
  <c r="D15" i="6"/>
  <c r="G14" i="6"/>
  <c r="F14" i="6"/>
  <c r="E14" i="6"/>
  <c r="D14" i="6"/>
  <c r="G13" i="6"/>
  <c r="F13" i="6"/>
  <c r="E13" i="6"/>
  <c r="D13" i="6"/>
  <c r="G12" i="6"/>
  <c r="F12" i="6"/>
  <c r="E12" i="6"/>
  <c r="D12" i="6"/>
  <c r="G11" i="6"/>
  <c r="F11" i="6"/>
  <c r="E11" i="6"/>
  <c r="D27" i="6" s="1"/>
  <c r="D11" i="6"/>
  <c r="G10" i="6"/>
  <c r="F10" i="6"/>
  <c r="E10" i="6"/>
  <c r="D10" i="6"/>
  <c r="G9" i="6"/>
  <c r="F9" i="6"/>
  <c r="E9" i="6"/>
  <c r="D25" i="6" s="1"/>
  <c r="D9" i="6"/>
  <c r="G8" i="6"/>
  <c r="F8" i="6"/>
  <c r="E8" i="6"/>
  <c r="D24" i="6" s="1"/>
  <c r="D8" i="6"/>
  <c r="G7" i="6"/>
  <c r="F7" i="6"/>
  <c r="E7" i="6"/>
  <c r="D7" i="6"/>
  <c r="G6" i="6"/>
  <c r="F6" i="6"/>
  <c r="E6" i="6"/>
  <c r="D6" i="6"/>
  <c r="C17" i="4"/>
  <c r="D17" i="4" s="1"/>
  <c r="B17" i="4"/>
  <c r="C16" i="4"/>
  <c r="D16" i="4" s="1"/>
  <c r="B16" i="4"/>
  <c r="C15" i="4"/>
  <c r="D15" i="4" s="1"/>
  <c r="B15" i="4"/>
  <c r="E15" i="4" s="1"/>
  <c r="C14" i="4"/>
  <c r="D14" i="4" s="1"/>
  <c r="E14" i="4" s="1"/>
  <c r="B14" i="4"/>
  <c r="C13" i="4"/>
  <c r="D13" i="4" s="1"/>
  <c r="B13" i="4"/>
  <c r="E13" i="4" s="1"/>
  <c r="C12" i="4"/>
  <c r="D12" i="4" s="1"/>
  <c r="B12" i="4"/>
  <c r="E12" i="4" s="1"/>
  <c r="C11" i="4"/>
  <c r="D11" i="4" s="1"/>
  <c r="B11" i="4"/>
  <c r="E11" i="4" s="1"/>
  <c r="C10" i="4"/>
  <c r="D10" i="4" s="1"/>
  <c r="B10" i="4"/>
  <c r="E10" i="4" s="1"/>
  <c r="C9" i="4"/>
  <c r="D9" i="4" s="1"/>
  <c r="E9" i="4" s="1"/>
  <c r="B9" i="4"/>
  <c r="C8" i="4"/>
  <c r="D8" i="4" s="1"/>
  <c r="B8" i="4"/>
  <c r="E8" i="4" s="1"/>
  <c r="C7" i="4"/>
  <c r="D7" i="4" s="1"/>
  <c r="B7" i="4"/>
  <c r="E7" i="4" s="1"/>
  <c r="C6" i="4"/>
  <c r="D6" i="4" s="1"/>
  <c r="B6" i="4"/>
  <c r="C5" i="4"/>
  <c r="D5" i="4" s="1"/>
  <c r="B5" i="4"/>
  <c r="E5" i="4" s="1"/>
  <c r="E24" i="6" l="1"/>
  <c r="E32" i="6" s="1"/>
  <c r="E25" i="6"/>
  <c r="E27" i="6"/>
  <c r="E29" i="6"/>
  <c r="E16" i="4"/>
  <c r="E30" i="6"/>
  <c r="E6" i="4"/>
  <c r="E17" i="4"/>
</calcChain>
</file>

<file path=xl/sharedStrings.xml><?xml version="1.0" encoding="utf-8"?>
<sst xmlns="http://schemas.openxmlformats.org/spreadsheetml/2006/main" count="367" uniqueCount="180">
  <si>
    <t>RPM, CCM, and TCM CPT Codes — 2026 Reimbursement Summary (Medicare vs Tennessee Medicaid)</t>
  </si>
  <si>
    <t>DOS range: 2026-01-01 through 2026-12-31. Medicare rates extracted from CMS CY2026 carrier (PFS) file for Tennessee (Carrier 11202, Locality 01). Tennessee Medicaid FFS fee schedule files were not reachable from the public host (HTTP 502) during preparation; RPM/CCM are flagged $0 as placeholders pending confirmation.</t>
  </si>
  <si>
    <t>Service Line</t>
  </si>
  <si>
    <t>CPT</t>
  </si>
  <si>
    <t>Short Description (paraphrased)</t>
  </si>
  <si>
    <t>Key requirements (high level)</t>
  </si>
  <si>
    <t>Frequency / limits</t>
  </si>
  <si>
    <t>Medicare 2026 (SC) Non-Facility $</t>
  </si>
  <si>
    <t>Medicare 2026 (SC) Facility $</t>
  </si>
  <si>
    <t>Tennessee Medicaid (TennCare) max reimbursement $</t>
  </si>
  <si>
    <t>Tennessee Medicaid (TennCare) payable? Flag</t>
  </si>
  <si>
    <t>Primary sources (rates)</t>
  </si>
  <si>
    <t>Primary sources (requirements)</t>
  </si>
  <si>
    <t>RPM</t>
  </si>
  <si>
    <t>99453</t>
  </si>
  <si>
    <t>Initial setup &amp; patient education for RPM device</t>
  </si>
  <si>
    <t>Set up RPM equipment; educate patient on use; obtain consent and document in record (payer rules).</t>
  </si>
  <si>
    <t>Typically once per episode of care; not monthly.</t>
  </si>
  <si>
    <t>$0 – Not Payable (TennCare is managed care; no uniform state fee schedule published; verify MCC contract / directed payment pathways)</t>
  </si>
  <si>
    <t>https://www.cms.gov/medicare/payment/fee-schedules/physician/carrier-specific-files</t>
  </si>
  <si>
    <t>https://telehealth.hhs.gov/providers/best-practice-guides/telehealth-and-remote-patient-monitoring/billing-remote-patient</t>
  </si>
  <si>
    <t>99454</t>
  </si>
  <si>
    <t>Supply of RPM device + scheduled recordings/transmissions (per 30 days)</t>
  </si>
  <si>
    <t>RPM device supply and data transmission; Medicare commonly requires ≥16 days of readings in a 30‑day period (check payer).</t>
  </si>
  <si>
    <t>1 unit per 30‑day period.</t>
  </si>
  <si>
    <t>99457</t>
  </si>
  <si>
    <t>RPM treatment management, first 20 min clinical staff/physician time</t>
  </si>
  <si>
    <t>Includes monitoring, review, and interactive communication with patient/caregiver; cumulative time ≥20 min in month.</t>
  </si>
  <si>
    <t>1 unit/month when time threshold met.</t>
  </si>
  <si>
    <t>99458</t>
  </si>
  <si>
    <t>RPM treatment management, each additional 20 min</t>
  </si>
  <si>
    <t>Add‑on to 99457 for each additional 20 minutes in same month.</t>
  </si>
  <si>
    <t>Report per additional 20 minutes.</t>
  </si>
  <si>
    <t>99091</t>
  </si>
  <si>
    <t>Collection &amp; interpretation of physiologic data (min 30 min)</t>
  </si>
  <si>
    <t>Physician/QHP time collecting and interpreting physiologic data; time threshold ≥30 minutes (per payer policy).</t>
  </si>
  <si>
    <t>Report when time threshold met (per payer).</t>
  </si>
  <si>
    <t>CCM</t>
  </si>
  <si>
    <t>99490</t>
  </si>
  <si>
    <t>Non-complex CCM, first 20 min clinical staff time</t>
  </si>
  <si>
    <t>Patient has ≥2 chronic conditions; comprehensive care plan; patient consent; clinical staff time ≥20 min/month under general supervision.</t>
  </si>
  <si>
    <t>Monthly; 1 unit when ≥20 min.</t>
  </si>
  <si>
    <t>https://www.cms.gov/files/document/chroniccaremanagement.pdf</t>
  </si>
  <si>
    <t>99439</t>
  </si>
  <si>
    <t>Non-complex CCM add-on, each additional 20 min</t>
  </si>
  <si>
    <t>Add‑on to 99490 for each additional 20 minutes clinical staff time in a calendar month.</t>
  </si>
  <si>
    <t>Add‑on; per additional 20 min.</t>
  </si>
  <si>
    <t>99491</t>
  </si>
  <si>
    <t>CCM by physician/QHP, first 30 min</t>
  </si>
  <si>
    <t>Physician/QHP personally provides ≥30 min CCM in calendar month; care plan + consent requirements still apply.</t>
  </si>
  <si>
    <t>Monthly; 1 unit when ≥30 min.</t>
  </si>
  <si>
    <t>99437</t>
  </si>
  <si>
    <t>CCM by physician/QHP add-on, each additional 30 min</t>
  </si>
  <si>
    <t>Add‑on to 99491 for each additional 30 minutes personally provided.</t>
  </si>
  <si>
    <t>Add‑on; per additional 30 min.</t>
  </si>
  <si>
    <t>99487</t>
  </si>
  <si>
    <t>Complex CCM, first 60 min clinical staff time</t>
  </si>
  <si>
    <t>Moderate/high complexity medical decision-making; care plan + consent; clinical staff time ≥60 min/month.</t>
  </si>
  <si>
    <t>Monthly; 1 unit when ≥60 min.</t>
  </si>
  <si>
    <t>99489</t>
  </si>
  <si>
    <t>Complex CCM add-on, each additional 30 min</t>
  </si>
  <si>
    <t>Add‑on to 99487 for each additional 30 minutes clinical staff time.</t>
  </si>
  <si>
    <t>TCM</t>
  </si>
  <si>
    <t>99495</t>
  </si>
  <si>
    <t>Transitional care management (moderate MDM)</t>
  </si>
  <si>
    <t>Contact within 2 business days of discharge; moderate MDM; face-to-face visit within 14 calendar days; 30‑day service period.</t>
  </si>
  <si>
    <t>1 per discharge (30‑day period).</t>
  </si>
  <si>
    <t>$0 – Not Payable (verify TennCare MCC contract / program-specific guidance; no uniform state fee schedule published)</t>
  </si>
  <si>
    <t>https://www.cms.gov/files/document/mln908628-transitional-care-management-services.pdf</t>
  </si>
  <si>
    <t>99496</t>
  </si>
  <si>
    <t>Transitional care management (high MDM)</t>
  </si>
  <si>
    <t>Contact within 2 business days of discharge; high MDM; face-to-face visit within 7 calendar days; 30‑day service period.</t>
  </si>
  <si>
    <t>Medicare Physician Fee Schedule (PFS) — CY2026 Carrier File Extract (Tennessee)</t>
  </si>
  <si>
    <t>Source: CMS CY2026 Carrier Specific Files (Non-QP). This sheet lists the extracted PFS payment amounts for selected RPM/CCM/TCM CPT codes.</t>
  </si>
  <si>
    <t>Year</t>
  </si>
  <si>
    <t>Carrier</t>
  </si>
  <si>
    <t>Locality</t>
  </si>
  <si>
    <t>Modifier</t>
  </si>
  <si>
    <t>Non-Facility $</t>
  </si>
  <si>
    <t>Facility $</t>
  </si>
  <si>
    <t>Notes</t>
  </si>
  <si>
    <t>Carrier 10312; Locality 35 (TN per CMS carrier file).</t>
  </si>
  <si>
    <t>Tennessee Medicaid (TennCare) — RPM/CCM/TCM CPTs (DOS Jan–Dec 2026)</t>
  </si>
  <si>
    <t>TennCare is delivered primarily through managed care contractors (MCCs). MCCs establish provider contracts and fee schedules; statewide CPT-level max reimbursement is not uniformly published. This tab flags RPM/CCM as $0 (Not Payable as a statewide FFS amount) and is intended to model monetization via MCC contracting, value-based payments, and/or directed payment programs where applicable.</t>
  </si>
  <si>
    <t>Description (paraphrased)</t>
  </si>
  <si>
    <t>What’s required (high level)</t>
  </si>
  <si>
    <t>FFS payable?</t>
  </si>
  <si>
    <t>Max reimbursement $</t>
  </si>
  <si>
    <t>Source / notes</t>
  </si>
  <si>
    <t>$0 – Not Payable</t>
  </si>
  <si>
    <t>TennCare MCC contracted rate / directed payment may apply; statewide max not published.</t>
  </si>
  <si>
    <t>Verify (MCC contract)</t>
  </si>
  <si>
    <t>TCM coverage/rates depend on MCC contract &amp; program guidance; statewide max not published.</t>
  </si>
  <si>
    <t>Medicare vs Tennessee Medicaid — Payment Comparison (selected CPT codes)</t>
  </si>
  <si>
    <t>Medicaid values reflect the max reimbursement column from TN_Medicaid_TennCare (placeholders; verify MCC contract).</t>
  </si>
  <si>
    <t>Medicare 2026 Non-Facility $</t>
  </si>
  <si>
    <t>TN Medicaid FFS Max $</t>
  </si>
  <si>
    <t>Delta (Medicare - Medicaid)</t>
  </si>
  <si>
    <t>Delta % of Medicare</t>
  </si>
  <si>
    <t>Mapping RPM &amp; CCM to Tennessee Medicaid monetization pathways (2026)</t>
  </si>
  <si>
    <t>When Tennessee Medicaid (TennCare) does not publish a uniform FFS fee schedule for RPM/CCM CPTs, monetization is typically achieved via managed care contractor (MCC) contracting, value-based arrangements, and/or directed payment programs (where applicable). Confirm with TennCare MCCs and contract counsel.</t>
  </si>
  <si>
    <t>Payer / Program</t>
  </si>
  <si>
    <t>FFS RPM/CCM CPT payable?</t>
  </si>
  <si>
    <t>If not payable, practical monetization route</t>
  </si>
  <si>
    <t>How to contract / document</t>
  </si>
  <si>
    <t>Key compliance focus</t>
  </si>
  <si>
    <t>Best-fit use cases</t>
  </si>
  <si>
    <t>Notes / sources</t>
  </si>
  <si>
    <t>TN TennCare Medicaid (FFS)</t>
  </si>
  <si>
    <t>Partial: CCM yes (99490/99439); RPM/TCM treated as $0 pending confirmation</t>
  </si>
  <si>
    <t>Monetize via (1) Medicare (dual eligibles) where eligible; (2) Medicaid MCO value-based/PMPM contracts; (3) grant-funded programs where available</t>
  </si>
  <si>
    <t>Negotiate PMPM and performance metrics with TN MCOs; ensure documentation supports medical necessity, engagement, and outcomes</t>
  </si>
  <si>
    <t>No balance billing; avoid double-billing time across programs; ensure contracts reflect covered services and deliverables</t>
  </si>
  <si>
    <t>TennCare Medicaid is primarily managed care; statewide CPT-level FFS amounts were not identified in public sources. Workbook uses $0 placeholders—replace with your MCC contracted rates when available.</t>
  </si>
  <si>
    <t>TennCare providers page (managed care / MCC contracts): https://www.tn.gov/tenncare/providers.html</t>
  </si>
  <si>
    <t>TN Medicaid Managed Care (TennCare Choices)</t>
  </si>
  <si>
    <t>Varies by MCO</t>
  </si>
  <si>
    <t>PMPM care management / remote monitoring benefit included in capitation; per-enrollee care coordination add-ons; VBC bonuses</t>
  </si>
  <si>
    <t>Contract with each MCO; align to quality measures; define device costs, staffing model, reporting cadence</t>
  </si>
  <si>
    <t>HIPAA/BAA with vendors; member consent; reporting; fraud/waste/abuse safeguards</t>
  </si>
  <si>
    <t>RPM+CCM-like workflows for CHF/COPD/DM; readmission reduction</t>
  </si>
  <si>
    <t>Confirm with each plan manual/contract</t>
  </si>
  <si>
    <t>Dual eligibles (Medicare primary)</t>
  </si>
  <si>
    <t>Yes (Medicare)</t>
  </si>
  <si>
    <t>Bill Medicare for RPM/CCM/TCM; Medicaid may cover cost-sharing depending on eligibility class and state rules</t>
  </si>
  <si>
    <t>Verify crossover billing rules and QMB limitations; ensure Medicare medical necessity and documentation</t>
  </si>
  <si>
    <t>QMB protections; state-specific cost-sharing payment caps</t>
  </si>
  <si>
    <t>Medicare FFS population with Medicaid secondary</t>
  </si>
  <si>
    <t>See general QMB/cost-sharing guidance in provider admin manuals (state-specific): https://www.scdhhs.gov/providers/manuals/provider-administrative-and-billing-manual</t>
  </si>
  <si>
    <t>2026 State Revenue Model — Tennessee (RPM/CCM/TCM)</t>
  </si>
  <si>
    <t>Blue cells are editable assumptions. Medicare rates are linked from Summary_All_Codes. TN Medicaid RPM/CCM CPT reimbursement is modeled as $0 (placeholder) with optional PMPM contracting scenario.</t>
  </si>
  <si>
    <t>Inputs (edit blue cells)</t>
  </si>
  <si>
    <t>Rate lookups (linked)</t>
  </si>
  <si>
    <t>Medicare patients active on RPM (avg per month)</t>
  </si>
  <si>
    <t>Medicare Non-Facility $</t>
  </si>
  <si>
    <t>% of RPM patients billed 99457 (meets ≥20 min/mo)</t>
  </si>
  <si>
    <t>Avg add'l 99458 units per RPM patient per month</t>
  </si>
  <si>
    <t>New RPM setups per month (99453)</t>
  </si>
  <si>
    <t>CCM patients (avg per month)</t>
  </si>
  <si>
    <t>% of CCM patients billed 99490 (staff CCM)</t>
  </si>
  <si>
    <t>Avg add'l 99439 units per CCM patient per month</t>
  </si>
  <si>
    <t>TCM discharges per month (99495/99496 combined)</t>
  </si>
  <si>
    <t>% of TCM discharges billed 99496 (high complexity)</t>
  </si>
  <si>
    <t>TN Medicaid lives covered (MCO/other) for PMPM model</t>
  </si>
  <si>
    <t>TN Medicaid PMPM care management payment (if contracted)</t>
  </si>
  <si>
    <t>% of TN Medicaid lives enrolled in program</t>
  </si>
  <si>
    <t>Annual Revenue Summary (2026)</t>
  </si>
  <si>
    <t>Payer</t>
  </si>
  <si>
    <t>Revenue driver</t>
  </si>
  <si>
    <t>Annual units</t>
  </si>
  <si>
    <t>Rate $</t>
  </si>
  <si>
    <t>Annual revenue $</t>
  </si>
  <si>
    <t>Medicare</t>
  </si>
  <si>
    <t>99454 device supply (monthly)</t>
  </si>
  <si>
    <t>Assumes 1 unit/month per active RPM patient</t>
  </si>
  <si>
    <t>99457 mgmt (monthly)</t>
  </si>
  <si>
    <t>Percent of RPM patients meeting time/communication threshold</t>
  </si>
  <si>
    <t>99458 add-on (monthly)</t>
  </si>
  <si>
    <t>Avg add-on units per RPM patient/month</t>
  </si>
  <si>
    <t>99453 setup (new starts)</t>
  </si>
  <si>
    <t>Once per new start</t>
  </si>
  <si>
    <t>99490 CCM base (monthly)</t>
  </si>
  <si>
    <t>99439 CCM add-on (monthly)</t>
  </si>
  <si>
    <t>Avg add-on units per CCM patient/month</t>
  </si>
  <si>
    <t>99495 TCM (moderate)</t>
  </si>
  <si>
    <t>Per discharge</t>
  </si>
  <si>
    <t>99496 TCM (high)</t>
  </si>
  <si>
    <t>TN Medicaid (contracted)</t>
  </si>
  <si>
    <t>RPM/CCM program PMPM</t>
  </si>
  <si>
    <t>Illustrative PMPM (not CPT FFS)</t>
  </si>
  <si>
    <t>TOTAL</t>
  </si>
  <si>
    <t>Sources &amp; Notes</t>
  </si>
  <si>
    <t>Tennessee Medicaid (TennCare)</t>
  </si>
  <si>
    <t>TennCare is delivered primarily through managed care contractors (MCCs). MCCs create provider contracts/fee schedules; a statewide CPT-level max reimbursement table for RPM/CCM/TCM was not located in public sources for Jan–Dec 2026. This workbook models TennCare RPM/CCM/TCM as $0 placeholders and focuses on legal monetization via MCC contracting, value-based arrangements, and/or directed payment pathways.</t>
  </si>
  <si>
    <t>TennCare provider overview (managed care / MCC contracts): https://www.tn.gov/tenncare/providers.html</t>
  </si>
  <si>
    <t>Medicare (MPFS) rates source: CMS CY2026 Carrier Files - nonQP (Updated 12/29/2025) from https://www.cms.gov/medicare/payment/fee-schedules/physician/carrier-specific-files/all-states-2026 and extracted PFTN23A.TXT (carrier 10312; locality 35).</t>
  </si>
  <si>
    <t>Medicare program requirements (high-level)</t>
  </si>
  <si>
    <t>Chronic Care Management (MLN909188): https://www.cms.gov/files/document/chroniccaremanagement.pdf</t>
  </si>
  <si>
    <t>Transitional Care Management (MLN908628): https://www.cms.gov/files/document/mln908628-transitional-care-management-services.pdf</t>
  </si>
  <si>
    <t>Remote monitoring overview (Telehealth.HHS.gov): https://telehealth.hhs.gov/providers/best-practice-guides/telehealth-and-remote-patient-monitoring/billing-remote-patient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</si>
</sst>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7" x14ac:knownFonts="1">
    <font>
      <sz val="11"/>
      <color theme="1"/>
      <name val="Calibri"/>
      <family val="2"/>
      <scheme val="minor"/>
    </font>
    <font>
      <b/>
      <sz val="16"/>
      <color rgb="FF1F4E79"/>
      <name val="Calibri"/>
    </font>
    <font>
      <sz val="10"/>
      <color rgb="FF404040"/>
      <name val="Calibri"/>
    </font>
    <font>
      <b/>
      <sz val="11"/>
      <color rgb="FFFFFFFF"/>
      <name val="Calibri"/>
    </font>
    <font>
      <b/>
      <sz val="11"/>
      <color rgb="FF1F4E79"/>
      <name val="Calibri"/>
    </font>
    <font>
      <sz val="11"/>
      <color rgb="FF0000FF"/>
      <name val="Calibri"/>
    </font>
    <font>
      <b/>
      <sz val="11"/>
      <name val="Calibri"/>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164" fontId="0" fillId="0" borderId="1" xfId="0" applyNumberFormat="1" applyBorder="1" applyAlignment="1">
      <alignment vertical="top" wrapText="1"/>
    </xf>
    <xf numFmtId="0" fontId="1" fillId="0" borderId="0" xfId="0" applyFont="1"/>
    <xf numFmtId="165" fontId="0" fillId="0" borderId="1" xfId="0" applyNumberFormat="1" applyBorder="1" applyAlignment="1">
      <alignment vertical="top" wrapText="1"/>
    </xf>
    <xf numFmtId="0" fontId="4" fillId="0" borderId="0" xfId="0" applyFont="1"/>
    <xf numFmtId="3" fontId="3" fillId="2" borderId="1" xfId="0" applyNumberFormat="1" applyFont="1" applyFill="1" applyBorder="1" applyAlignment="1">
      <alignment horizontal="center" vertical="center" wrapText="1"/>
    </xf>
    <xf numFmtId="0" fontId="0" fillId="0" borderId="0" xfId="0" applyAlignment="1">
      <alignment horizontal="left"/>
    </xf>
    <xf numFmtId="165" fontId="5" fillId="0" borderId="0" xfId="0" applyNumberFormat="1" applyFont="1" applyAlignment="1">
      <alignment horizontal="right"/>
    </xf>
    <xf numFmtId="164" fontId="0" fillId="0" borderId="0" xfId="0" applyNumberFormat="1"/>
    <xf numFmtId="3" fontId="5" fillId="0" borderId="0" xfId="0" applyNumberFormat="1" applyFont="1" applyAlignment="1">
      <alignment horizontal="right"/>
    </xf>
    <xf numFmtId="4" fontId="0" fillId="0" borderId="1" xfId="0" applyNumberForma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0" fontId="6"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xf numFmtId="0" fontId="1" fillId="0" borderId="0" xfId="0" applyFont="1" applyAlignment="1">
      <alignment horizontal="lef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t>Medicare vs SC Medicaid (Non-Facility / Max)</a:t>
            </a:r>
          </a:p>
        </c:rich>
      </c:tx>
      <c:overlay val="0"/>
    </c:title>
    <c:autoTitleDeleted val="0"/>
    <c:plotArea>
      <c:layout/>
      <c:barChart>
        <c:barDir val="col"/>
        <c:grouping val="clustered"/>
        <c:varyColors val="1"/>
        <c:ser>
          <c:idx val="0"/>
          <c:order val="0"/>
          <c:tx>
            <c:strRef>
              <c:f>Comparison_Charts!$B$4</c:f>
              <c:strCache>
                <c:ptCount val="1"/>
                <c:pt idx="0">
                  <c:v>Medicare 2026 Non-Facility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Comparison_Charts!$B$5:$B$17</c:f>
              <c:numCache>
                <c:formatCode>\$#,##0.00</c:formatCode>
                <c:ptCount val="13"/>
                <c:pt idx="0">
                  <c:v>19.489999999999998</c:v>
                </c:pt>
                <c:pt idx="1">
                  <c:v>47.24</c:v>
                </c:pt>
                <c:pt idx="2">
                  <c:v>48.42</c:v>
                </c:pt>
                <c:pt idx="3">
                  <c:v>39.01</c:v>
                </c:pt>
                <c:pt idx="4">
                  <c:v>52.87</c:v>
                </c:pt>
                <c:pt idx="5">
                  <c:v>62.29</c:v>
                </c:pt>
                <c:pt idx="6">
                  <c:v>47.35</c:v>
                </c:pt>
                <c:pt idx="7">
                  <c:v>84.51</c:v>
                </c:pt>
                <c:pt idx="8">
                  <c:v>59.55</c:v>
                </c:pt>
                <c:pt idx="9">
                  <c:v>135.05000000000001</c:v>
                </c:pt>
                <c:pt idx="10">
                  <c:v>73.22</c:v>
                </c:pt>
                <c:pt idx="11">
                  <c:v>206.17</c:v>
                </c:pt>
                <c:pt idx="12">
                  <c:v>279.97000000000003</c:v>
                </c:pt>
              </c:numCache>
            </c:numRef>
          </c:val>
          <c:extLst>
            <c:ext xmlns:c16="http://schemas.microsoft.com/office/drawing/2014/chart" uri="{C3380CC4-5D6E-409C-BE32-E72D297353CC}">
              <c16:uniqueId val="{00000000-E9BA-417D-81F8-E22FF795AA9A}"/>
            </c:ext>
          </c:extLst>
        </c:ser>
        <c:ser>
          <c:idx val="1"/>
          <c:order val="1"/>
          <c:tx>
            <c:strRef>
              <c:f>Comparison_Charts!$C$4</c:f>
              <c:strCache>
                <c:ptCount val="1"/>
                <c:pt idx="0">
                  <c:v>TN Medicaid FFS Max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Comparison_Charts!$C$5:$C$17</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E9BA-417D-81F8-E22FF795AA9A}"/>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maryTable" displayName="SummaryTable" ref="A4:K17">
  <autoFilter ref="A4:K17" xr:uid="{00000000-0009-0000-0100-000001000000}"/>
  <tableColumns count="11">
    <tableColumn id="1" xr3:uid="{00000000-0010-0000-0000-000001000000}" name="Service Line"/>
    <tableColumn id="2" xr3:uid="{00000000-0010-0000-0000-000002000000}" name="CPT"/>
    <tableColumn id="3" xr3:uid="{00000000-0010-0000-0000-000003000000}" name="Short Description (paraphrased)"/>
    <tableColumn id="4" xr3:uid="{00000000-0010-0000-0000-000004000000}" name="Key requirements (high level)"/>
    <tableColumn id="5" xr3:uid="{00000000-0010-0000-0000-000005000000}" name="Frequency / limits"/>
    <tableColumn id="6" xr3:uid="{00000000-0010-0000-0000-000006000000}" name="Medicare 2026 (SC) Non-Facility $"/>
    <tableColumn id="7" xr3:uid="{00000000-0010-0000-0000-000007000000}" name="Medicare 2026 (SC) Facility $"/>
    <tableColumn id="8" xr3:uid="{00000000-0010-0000-0000-000008000000}" name="SC Medicaid FFS Max $"/>
    <tableColumn id="9" xr3:uid="{00000000-0010-0000-0000-000009000000}" name="SC Medicaid flag"/>
    <tableColumn id="10" xr3:uid="{00000000-0010-0000-0000-00000A000000}" name="Primary sources (rates)"/>
    <tableColumn id="11" xr3:uid="{00000000-0010-0000-0000-00000B000000}" name="Primary sources (require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dicareTable" displayName="MedicareTable" ref="A4:H17">
  <autoFilter ref="A4:H17" xr:uid="{00000000-0009-0000-0100-000002000000}"/>
  <tableColumns count="8">
    <tableColumn id="1" xr3:uid="{00000000-0010-0000-0100-000001000000}" name="Year"/>
    <tableColumn id="2" xr3:uid="{00000000-0010-0000-0100-000002000000}" name="Carrier"/>
    <tableColumn id="3" xr3:uid="{00000000-0010-0000-0100-000003000000}" name="Locality"/>
    <tableColumn id="4" xr3:uid="{00000000-0010-0000-0100-000004000000}" name="CPT"/>
    <tableColumn id="5" xr3:uid="{00000000-0010-0000-0100-000005000000}" name="Modifier"/>
    <tableColumn id="6" xr3:uid="{00000000-0010-0000-0100-000006000000}" name="Non-Facility $"/>
    <tableColumn id="7" xr3:uid="{00000000-0010-0000-0100-000007000000}" name="Facility $"/>
    <tableColumn id="8" xr3:uid="{00000000-0010-0000-0100-00000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edicaidTable" displayName="MedicaidTable" ref="A4:G17">
  <autoFilter ref="A4:G17" xr:uid="{00000000-0009-0000-0100-000003000000}"/>
  <tableColumns count="7">
    <tableColumn id="1" xr3:uid="{00000000-0010-0000-0200-000001000000}" name="Service Line"/>
    <tableColumn id="2" xr3:uid="{00000000-0010-0000-0200-000002000000}" name="CPT"/>
    <tableColumn id="3" xr3:uid="{00000000-0010-0000-0200-000003000000}" name="Description (paraphrased)"/>
    <tableColumn id="4" xr3:uid="{00000000-0010-0000-0200-000004000000}" name="What’s required (high level)"/>
    <tableColumn id="5" xr3:uid="{00000000-0010-0000-0200-000005000000}" name="FFS payable?"/>
    <tableColumn id="6" xr3:uid="{00000000-0010-0000-0200-000006000000}" name="Max reimbursement $"/>
    <tableColumn id="7" xr3:uid="{00000000-0010-0000-0200-000007000000}" name="Source / note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pareTable" displayName="CompareTable" ref="A4:F17">
  <autoFilter ref="A4:F17" xr:uid="{00000000-0009-0000-0100-000004000000}"/>
  <tableColumns count="6">
    <tableColumn id="1" xr3:uid="{00000000-0010-0000-0300-000001000000}" name="CPT"/>
    <tableColumn id="2" xr3:uid="{00000000-0010-0000-0300-000002000000}" name="Medicare 2026 Non-Facility $"/>
    <tableColumn id="3" xr3:uid="{00000000-0010-0000-0300-000003000000}" name="SC Medicaid FFS Max $"/>
    <tableColumn id="4" xr3:uid="{00000000-0010-0000-0300-000004000000}" name="Delta (Medicare - Medicaid)"/>
    <tableColumn id="5" xr3:uid="{00000000-0010-0000-0300-000005000000}" name="Delta % of Medicare"/>
    <tableColumn id="6" xr3:uid="{00000000-0010-0000-0300-000006000000}" name="Service L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etizeTable" displayName="MonetizeTable" ref="A4:G7">
  <autoFilter ref="A4:G7" xr:uid="{00000000-0009-0000-0100-000005000000}"/>
  <tableColumns count="7">
    <tableColumn id="1" xr3:uid="{00000000-0010-0000-0400-000001000000}" name="Payer / Program"/>
    <tableColumn id="2" xr3:uid="{00000000-0010-0000-0400-000002000000}" name="FFS RPM/CCM CPT payable?"/>
    <tableColumn id="3" xr3:uid="{00000000-0010-0000-0400-000003000000}" name="If not payable, practical monetization route"/>
    <tableColumn id="4" xr3:uid="{00000000-0010-0000-0400-000004000000}" name="How to contract / document"/>
    <tableColumn id="5" xr3:uid="{00000000-0010-0000-0400-000005000000}" name="Key compliance focus"/>
    <tableColumn id="6" xr3:uid="{00000000-0010-0000-0400-000006000000}" name="Best-fit use cases"/>
    <tableColumn id="7" xr3:uid="{00000000-0010-0000-0400-000007000000}" name="Notes / source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opLeftCell="A14" workbookViewId="0">
      <selection sqref="A1:K1"/>
    </sheetView>
  </sheetViews>
  <sheetFormatPr defaultRowHeight="15" x14ac:dyDescent="0.25"/>
  <cols>
    <col min="1" max="1" width="12" customWidth="1"/>
    <col min="2" max="2" width="8" customWidth="1"/>
    <col min="3" max="3" width="34" customWidth="1"/>
    <col min="4" max="4" width="44" customWidth="1"/>
    <col min="5" max="5" width="24" customWidth="1"/>
    <col min="6" max="7" width="18" customWidth="1"/>
    <col min="8" max="8" width="16" customWidth="1"/>
    <col min="9" max="9" width="28" customWidth="1"/>
    <col min="10" max="10" width="24" customWidth="1"/>
    <col min="11" max="11" width="30" customWidth="1"/>
  </cols>
  <sheetData>
    <row r="1" spans="1:11" ht="21" x14ac:dyDescent="0.25">
      <c r="A1" s="19" t="s">
        <v>0</v>
      </c>
      <c r="B1" s="18"/>
      <c r="C1" s="18"/>
      <c r="D1" s="18"/>
      <c r="E1" s="18"/>
      <c r="F1" s="18"/>
      <c r="G1" s="18"/>
      <c r="H1" s="18"/>
      <c r="I1" s="18"/>
      <c r="J1" s="18"/>
      <c r="K1" s="18"/>
    </row>
    <row r="2" spans="1:11" x14ac:dyDescent="0.25">
      <c r="A2" s="17" t="s">
        <v>1</v>
      </c>
      <c r="B2" s="18"/>
      <c r="C2" s="18"/>
      <c r="D2" s="18"/>
      <c r="E2" s="18"/>
      <c r="F2" s="18"/>
      <c r="G2" s="18"/>
      <c r="H2" s="18"/>
      <c r="I2" s="18"/>
      <c r="J2" s="18"/>
      <c r="K2" s="18"/>
    </row>
    <row r="4" spans="1:11" ht="75" x14ac:dyDescent="0.25">
      <c r="A4" s="1" t="s">
        <v>2</v>
      </c>
      <c r="B4" s="1" t="s">
        <v>3</v>
      </c>
      <c r="C4" s="1" t="s">
        <v>4</v>
      </c>
      <c r="D4" s="1" t="s">
        <v>5</v>
      </c>
      <c r="E4" s="1" t="s">
        <v>6</v>
      </c>
      <c r="F4" s="1" t="s">
        <v>7</v>
      </c>
      <c r="G4" s="1" t="s">
        <v>8</v>
      </c>
      <c r="H4" s="1" t="s">
        <v>9</v>
      </c>
      <c r="I4" s="1" t="s">
        <v>10</v>
      </c>
      <c r="J4" s="1" t="s">
        <v>11</v>
      </c>
      <c r="K4" s="1" t="s">
        <v>12</v>
      </c>
    </row>
    <row r="5" spans="1:11" ht="75" x14ac:dyDescent="0.25">
      <c r="A5" s="2" t="s">
        <v>13</v>
      </c>
      <c r="B5" s="2" t="s">
        <v>14</v>
      </c>
      <c r="C5" s="2" t="s">
        <v>15</v>
      </c>
      <c r="D5" s="2" t="s">
        <v>16</v>
      </c>
      <c r="E5" s="2" t="s">
        <v>17</v>
      </c>
      <c r="F5" s="3">
        <v>19.489999999999998</v>
      </c>
      <c r="G5" s="3">
        <v>19.489999999999998</v>
      </c>
      <c r="H5" s="3">
        <v>0</v>
      </c>
      <c r="I5" s="2" t="s">
        <v>18</v>
      </c>
      <c r="J5" s="2" t="s">
        <v>19</v>
      </c>
      <c r="K5" s="2" t="s">
        <v>20</v>
      </c>
    </row>
    <row r="6" spans="1:11" ht="75" x14ac:dyDescent="0.25">
      <c r="A6" s="2" t="s">
        <v>13</v>
      </c>
      <c r="B6" s="2" t="s">
        <v>21</v>
      </c>
      <c r="C6" s="2" t="s">
        <v>22</v>
      </c>
      <c r="D6" s="2" t="s">
        <v>23</v>
      </c>
      <c r="E6" s="2" t="s">
        <v>24</v>
      </c>
      <c r="F6" s="3">
        <v>47.24</v>
      </c>
      <c r="G6" s="3">
        <v>47.24</v>
      </c>
      <c r="H6" s="3">
        <v>0</v>
      </c>
      <c r="I6" s="2" t="s">
        <v>18</v>
      </c>
      <c r="J6" s="2" t="s">
        <v>19</v>
      </c>
      <c r="K6" s="2" t="s">
        <v>20</v>
      </c>
    </row>
    <row r="7" spans="1:11" ht="75" x14ac:dyDescent="0.25">
      <c r="A7" s="2" t="s">
        <v>13</v>
      </c>
      <c r="B7" s="2" t="s">
        <v>25</v>
      </c>
      <c r="C7" s="2" t="s">
        <v>26</v>
      </c>
      <c r="D7" s="2" t="s">
        <v>27</v>
      </c>
      <c r="E7" s="2" t="s">
        <v>28</v>
      </c>
      <c r="F7" s="3">
        <v>48.42</v>
      </c>
      <c r="G7" s="3">
        <v>25.34</v>
      </c>
      <c r="H7" s="3">
        <v>0</v>
      </c>
      <c r="I7" s="2" t="s">
        <v>18</v>
      </c>
      <c r="J7" s="2" t="s">
        <v>19</v>
      </c>
      <c r="K7" s="2" t="s">
        <v>20</v>
      </c>
    </row>
    <row r="8" spans="1:11" ht="75" x14ac:dyDescent="0.25">
      <c r="A8" s="2" t="s">
        <v>13</v>
      </c>
      <c r="B8" s="2" t="s">
        <v>29</v>
      </c>
      <c r="C8" s="2" t="s">
        <v>30</v>
      </c>
      <c r="D8" s="2" t="s">
        <v>31</v>
      </c>
      <c r="E8" s="2" t="s">
        <v>32</v>
      </c>
      <c r="F8" s="3">
        <v>39.01</v>
      </c>
      <c r="G8" s="3">
        <v>25.34</v>
      </c>
      <c r="H8" s="3">
        <v>0</v>
      </c>
      <c r="I8" s="2" t="s">
        <v>18</v>
      </c>
      <c r="J8" s="2" t="s">
        <v>19</v>
      </c>
      <c r="K8" s="2" t="s">
        <v>20</v>
      </c>
    </row>
    <row r="9" spans="1:11" ht="75" x14ac:dyDescent="0.25">
      <c r="A9" s="2" t="s">
        <v>13</v>
      </c>
      <c r="B9" s="2" t="s">
        <v>33</v>
      </c>
      <c r="C9" s="2" t="s">
        <v>34</v>
      </c>
      <c r="D9" s="2" t="s">
        <v>35</v>
      </c>
      <c r="E9" s="2" t="s">
        <v>36</v>
      </c>
      <c r="F9" s="3">
        <v>52.87</v>
      </c>
      <c r="G9" s="3">
        <v>45.59</v>
      </c>
      <c r="H9" s="3">
        <v>0</v>
      </c>
      <c r="I9" s="2" t="s">
        <v>18</v>
      </c>
      <c r="J9" s="2" t="s">
        <v>19</v>
      </c>
      <c r="K9" s="2" t="s">
        <v>20</v>
      </c>
    </row>
    <row r="10" spans="1:11" ht="75" x14ac:dyDescent="0.25">
      <c r="A10" s="2" t="s">
        <v>37</v>
      </c>
      <c r="B10" s="2" t="s">
        <v>38</v>
      </c>
      <c r="C10" s="2" t="s">
        <v>39</v>
      </c>
      <c r="D10" s="2" t="s">
        <v>40</v>
      </c>
      <c r="E10" s="2" t="s">
        <v>41</v>
      </c>
      <c r="F10" s="3">
        <v>62.29</v>
      </c>
      <c r="G10" s="3">
        <v>41.94</v>
      </c>
      <c r="H10" s="3">
        <v>0</v>
      </c>
      <c r="I10" s="2" t="s">
        <v>18</v>
      </c>
      <c r="J10" s="2" t="s">
        <v>19</v>
      </c>
      <c r="K10" s="2" t="s">
        <v>42</v>
      </c>
    </row>
    <row r="11" spans="1:11" ht="75" x14ac:dyDescent="0.25">
      <c r="A11" s="2" t="s">
        <v>37</v>
      </c>
      <c r="B11" s="2" t="s">
        <v>43</v>
      </c>
      <c r="C11" s="2" t="s">
        <v>44</v>
      </c>
      <c r="D11" s="2" t="s">
        <v>45</v>
      </c>
      <c r="E11" s="2" t="s">
        <v>46</v>
      </c>
      <c r="F11" s="3">
        <v>47.35</v>
      </c>
      <c r="G11" s="3">
        <v>29.44</v>
      </c>
      <c r="H11" s="3">
        <v>0</v>
      </c>
      <c r="I11" s="2" t="s">
        <v>18</v>
      </c>
      <c r="J11" s="2" t="s">
        <v>19</v>
      </c>
      <c r="K11" s="2" t="s">
        <v>42</v>
      </c>
    </row>
    <row r="12" spans="1:11" ht="75" x14ac:dyDescent="0.25">
      <c r="A12" s="2" t="s">
        <v>37</v>
      </c>
      <c r="B12" s="2" t="s">
        <v>47</v>
      </c>
      <c r="C12" s="2" t="s">
        <v>48</v>
      </c>
      <c r="D12" s="2" t="s">
        <v>49</v>
      </c>
      <c r="E12" s="2" t="s">
        <v>50</v>
      </c>
      <c r="F12" s="3">
        <v>84.51</v>
      </c>
      <c r="G12" s="3">
        <v>62.95</v>
      </c>
      <c r="H12" s="3">
        <v>0</v>
      </c>
      <c r="I12" s="2" t="s">
        <v>18</v>
      </c>
      <c r="J12" s="2" t="s">
        <v>19</v>
      </c>
      <c r="K12" s="2" t="s">
        <v>42</v>
      </c>
    </row>
    <row r="13" spans="1:11" ht="75" x14ac:dyDescent="0.25">
      <c r="A13" s="2" t="s">
        <v>37</v>
      </c>
      <c r="B13" s="2" t="s">
        <v>51</v>
      </c>
      <c r="C13" s="2" t="s">
        <v>52</v>
      </c>
      <c r="D13" s="2" t="s">
        <v>53</v>
      </c>
      <c r="E13" s="2" t="s">
        <v>54</v>
      </c>
      <c r="F13" s="3">
        <v>59.55</v>
      </c>
      <c r="G13" s="3">
        <v>41.94</v>
      </c>
      <c r="H13" s="3">
        <v>0</v>
      </c>
      <c r="I13" s="2" t="s">
        <v>18</v>
      </c>
      <c r="J13" s="2" t="s">
        <v>19</v>
      </c>
      <c r="K13" s="2" t="s">
        <v>42</v>
      </c>
    </row>
    <row r="14" spans="1:11" ht="75" x14ac:dyDescent="0.25">
      <c r="A14" s="2" t="s">
        <v>37</v>
      </c>
      <c r="B14" s="2" t="s">
        <v>55</v>
      </c>
      <c r="C14" s="2" t="s">
        <v>56</v>
      </c>
      <c r="D14" s="2" t="s">
        <v>57</v>
      </c>
      <c r="E14" s="2" t="s">
        <v>58</v>
      </c>
      <c r="F14" s="3">
        <v>135.05000000000001</v>
      </c>
      <c r="G14" s="3">
        <v>75.84</v>
      </c>
      <c r="H14" s="3">
        <v>0</v>
      </c>
      <c r="I14" s="2" t="s">
        <v>18</v>
      </c>
      <c r="J14" s="2" t="s">
        <v>19</v>
      </c>
      <c r="K14" s="2" t="s">
        <v>42</v>
      </c>
    </row>
    <row r="15" spans="1:11" ht="75" x14ac:dyDescent="0.25">
      <c r="A15" s="2" t="s">
        <v>37</v>
      </c>
      <c r="B15" s="2" t="s">
        <v>59</v>
      </c>
      <c r="C15" s="2" t="s">
        <v>60</v>
      </c>
      <c r="D15" s="2" t="s">
        <v>61</v>
      </c>
      <c r="E15" s="2" t="s">
        <v>54</v>
      </c>
      <c r="F15" s="3">
        <v>73.22</v>
      </c>
      <c r="G15" s="3">
        <v>41.94</v>
      </c>
      <c r="H15" s="3">
        <v>0</v>
      </c>
      <c r="I15" s="2" t="s">
        <v>18</v>
      </c>
      <c r="J15" s="2" t="s">
        <v>19</v>
      </c>
      <c r="K15" s="2" t="s">
        <v>42</v>
      </c>
    </row>
    <row r="16" spans="1:11" ht="75" x14ac:dyDescent="0.25">
      <c r="A16" s="2" t="s">
        <v>62</v>
      </c>
      <c r="B16" s="2" t="s">
        <v>63</v>
      </c>
      <c r="C16" s="2" t="s">
        <v>64</v>
      </c>
      <c r="D16" s="2" t="s">
        <v>65</v>
      </c>
      <c r="E16" s="2" t="s">
        <v>66</v>
      </c>
      <c r="F16" s="3">
        <v>206.17</v>
      </c>
      <c r="G16" s="3">
        <v>117.21</v>
      </c>
      <c r="H16" s="3">
        <v>0</v>
      </c>
      <c r="I16" s="2" t="s">
        <v>67</v>
      </c>
      <c r="J16" s="2" t="s">
        <v>19</v>
      </c>
      <c r="K16" s="2" t="s">
        <v>68</v>
      </c>
    </row>
    <row r="17" spans="1:11" ht="75" x14ac:dyDescent="0.25">
      <c r="A17" s="2" t="s">
        <v>62</v>
      </c>
      <c r="B17" s="2" t="s">
        <v>69</v>
      </c>
      <c r="C17" s="2" t="s">
        <v>70</v>
      </c>
      <c r="D17" s="2" t="s">
        <v>71</v>
      </c>
      <c r="E17" s="2" t="s">
        <v>66</v>
      </c>
      <c r="F17" s="3">
        <v>279.97000000000003</v>
      </c>
      <c r="G17" s="3">
        <v>159.74</v>
      </c>
      <c r="H17" s="3">
        <v>0</v>
      </c>
      <c r="I17" s="2" t="s">
        <v>67</v>
      </c>
      <c r="J17" s="2" t="s">
        <v>19</v>
      </c>
      <c r="K17" s="2" t="s">
        <v>68</v>
      </c>
    </row>
  </sheetData>
  <mergeCells count="2">
    <mergeCell ref="A2:K2"/>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tabSelected="1" workbookViewId="0">
      <selection sqref="A1:H1"/>
    </sheetView>
  </sheetViews>
  <sheetFormatPr defaultRowHeight="15" x14ac:dyDescent="0.25"/>
  <cols>
    <col min="1" max="1" width="6" customWidth="1"/>
    <col min="2" max="2" width="10" customWidth="1"/>
    <col min="3" max="5" width="8" customWidth="1"/>
    <col min="6" max="6" width="16" customWidth="1"/>
    <col min="7" max="7" width="14" customWidth="1"/>
    <col min="8" max="8" width="34" customWidth="1"/>
  </cols>
  <sheetData>
    <row r="1" spans="1:8" ht="21" x14ac:dyDescent="0.35">
      <c r="A1" s="20" t="s">
        <v>72</v>
      </c>
      <c r="B1" s="18"/>
      <c r="C1" s="18"/>
      <c r="D1" s="18"/>
      <c r="E1" s="18"/>
      <c r="F1" s="18"/>
      <c r="G1" s="18"/>
      <c r="H1" s="18"/>
    </row>
    <row r="2" spans="1:8" x14ac:dyDescent="0.25">
      <c r="A2" s="17" t="s">
        <v>73</v>
      </c>
      <c r="B2" s="18"/>
      <c r="C2" s="18"/>
      <c r="D2" s="18"/>
      <c r="E2" s="18"/>
      <c r="F2" s="18"/>
      <c r="G2" s="18"/>
      <c r="H2" s="18"/>
    </row>
    <row r="4" spans="1:8" ht="30" x14ac:dyDescent="0.25">
      <c r="A4" s="1" t="s">
        <v>74</v>
      </c>
      <c r="B4" s="1" t="s">
        <v>75</v>
      </c>
      <c r="C4" s="1" t="s">
        <v>76</v>
      </c>
      <c r="D4" s="1" t="s">
        <v>3</v>
      </c>
      <c r="E4" s="1" t="s">
        <v>77</v>
      </c>
      <c r="F4" s="1" t="s">
        <v>78</v>
      </c>
      <c r="G4" s="1" t="s">
        <v>79</v>
      </c>
      <c r="H4" s="1" t="s">
        <v>80</v>
      </c>
    </row>
    <row r="5" spans="1:8" ht="30" x14ac:dyDescent="0.25">
      <c r="A5" s="2">
        <v>2026</v>
      </c>
      <c r="B5" s="2">
        <v>10312</v>
      </c>
      <c r="C5" s="2">
        <v>35</v>
      </c>
      <c r="D5" s="2" t="s">
        <v>33</v>
      </c>
      <c r="E5" s="2"/>
      <c r="F5" s="3">
        <v>52.87</v>
      </c>
      <c r="G5" s="3">
        <v>45.59</v>
      </c>
      <c r="H5" s="2" t="s">
        <v>81</v>
      </c>
    </row>
    <row r="6" spans="1:8" ht="30" x14ac:dyDescent="0.25">
      <c r="A6" s="2">
        <v>2026</v>
      </c>
      <c r="B6" s="2">
        <v>10312</v>
      </c>
      <c r="C6" s="2">
        <v>35</v>
      </c>
      <c r="D6" s="2" t="s">
        <v>51</v>
      </c>
      <c r="E6" s="2"/>
      <c r="F6" s="3">
        <v>59.55</v>
      </c>
      <c r="G6" s="3">
        <v>41.94</v>
      </c>
      <c r="H6" s="2" t="s">
        <v>81</v>
      </c>
    </row>
    <row r="7" spans="1:8" ht="30" x14ac:dyDescent="0.25">
      <c r="A7" s="2">
        <v>2026</v>
      </c>
      <c r="B7" s="2">
        <v>10312</v>
      </c>
      <c r="C7" s="2">
        <v>35</v>
      </c>
      <c r="D7" s="2" t="s">
        <v>43</v>
      </c>
      <c r="E7" s="2"/>
      <c r="F7" s="3">
        <v>47.35</v>
      </c>
      <c r="G7" s="3">
        <v>29.44</v>
      </c>
      <c r="H7" s="2" t="s">
        <v>81</v>
      </c>
    </row>
    <row r="8" spans="1:8" ht="30" x14ac:dyDescent="0.25">
      <c r="A8" s="2">
        <v>2026</v>
      </c>
      <c r="B8" s="2">
        <v>10312</v>
      </c>
      <c r="C8" s="2">
        <v>35</v>
      </c>
      <c r="D8" s="2" t="s">
        <v>14</v>
      </c>
      <c r="E8" s="2"/>
      <c r="F8" s="3">
        <v>19.489999999999998</v>
      </c>
      <c r="G8" s="3">
        <v>19.489999999999998</v>
      </c>
      <c r="H8" s="2" t="s">
        <v>81</v>
      </c>
    </row>
    <row r="9" spans="1:8" ht="30" x14ac:dyDescent="0.25">
      <c r="A9" s="2">
        <v>2026</v>
      </c>
      <c r="B9" s="2">
        <v>10312</v>
      </c>
      <c r="C9" s="2">
        <v>35</v>
      </c>
      <c r="D9" s="2" t="s">
        <v>21</v>
      </c>
      <c r="E9" s="2"/>
      <c r="F9" s="3">
        <v>47.24</v>
      </c>
      <c r="G9" s="3">
        <v>47.24</v>
      </c>
      <c r="H9" s="2" t="s">
        <v>81</v>
      </c>
    </row>
    <row r="10" spans="1:8" ht="30" x14ac:dyDescent="0.25">
      <c r="A10" s="2">
        <v>2026</v>
      </c>
      <c r="B10" s="2">
        <v>10312</v>
      </c>
      <c r="C10" s="2">
        <v>35</v>
      </c>
      <c r="D10" s="2" t="s">
        <v>25</v>
      </c>
      <c r="E10" s="2"/>
      <c r="F10" s="3">
        <v>48.42</v>
      </c>
      <c r="G10" s="3">
        <v>25.34</v>
      </c>
      <c r="H10" s="2" t="s">
        <v>81</v>
      </c>
    </row>
    <row r="11" spans="1:8" ht="30" x14ac:dyDescent="0.25">
      <c r="A11" s="2">
        <v>2026</v>
      </c>
      <c r="B11" s="2">
        <v>10312</v>
      </c>
      <c r="C11" s="2">
        <v>35</v>
      </c>
      <c r="D11" s="2" t="s">
        <v>29</v>
      </c>
      <c r="E11" s="2"/>
      <c r="F11" s="3">
        <v>39.01</v>
      </c>
      <c r="G11" s="3">
        <v>25.34</v>
      </c>
      <c r="H11" s="2" t="s">
        <v>81</v>
      </c>
    </row>
    <row r="12" spans="1:8" ht="30" x14ac:dyDescent="0.25">
      <c r="A12" s="2">
        <v>2026</v>
      </c>
      <c r="B12" s="2">
        <v>10312</v>
      </c>
      <c r="C12" s="2">
        <v>35</v>
      </c>
      <c r="D12" s="2" t="s">
        <v>55</v>
      </c>
      <c r="E12" s="2"/>
      <c r="F12" s="3">
        <v>135.05000000000001</v>
      </c>
      <c r="G12" s="3">
        <v>75.84</v>
      </c>
      <c r="H12" s="2" t="s">
        <v>81</v>
      </c>
    </row>
    <row r="13" spans="1:8" ht="30" x14ac:dyDescent="0.25">
      <c r="A13" s="2">
        <v>2026</v>
      </c>
      <c r="B13" s="2">
        <v>10312</v>
      </c>
      <c r="C13" s="2">
        <v>35</v>
      </c>
      <c r="D13" s="2" t="s">
        <v>59</v>
      </c>
      <c r="E13" s="2"/>
      <c r="F13" s="3">
        <v>73.22</v>
      </c>
      <c r="G13" s="3">
        <v>41.94</v>
      </c>
      <c r="H13" s="2" t="s">
        <v>81</v>
      </c>
    </row>
    <row r="14" spans="1:8" ht="30" x14ac:dyDescent="0.25">
      <c r="A14" s="2">
        <v>2026</v>
      </c>
      <c r="B14" s="2">
        <v>10312</v>
      </c>
      <c r="C14" s="2">
        <v>35</v>
      </c>
      <c r="D14" s="2" t="s">
        <v>38</v>
      </c>
      <c r="E14" s="2"/>
      <c r="F14" s="3">
        <v>62.29</v>
      </c>
      <c r="G14" s="3">
        <v>41.94</v>
      </c>
      <c r="H14" s="2" t="s">
        <v>81</v>
      </c>
    </row>
    <row r="15" spans="1:8" ht="30" x14ac:dyDescent="0.25">
      <c r="A15" s="2">
        <v>2026</v>
      </c>
      <c r="B15" s="2">
        <v>10312</v>
      </c>
      <c r="C15" s="2">
        <v>35</v>
      </c>
      <c r="D15" s="2" t="s">
        <v>47</v>
      </c>
      <c r="E15" s="2"/>
      <c r="F15" s="3">
        <v>84.51</v>
      </c>
      <c r="G15" s="3">
        <v>62.95</v>
      </c>
      <c r="H15" s="2" t="s">
        <v>81</v>
      </c>
    </row>
    <row r="16" spans="1:8" ht="30" x14ac:dyDescent="0.25">
      <c r="A16" s="2">
        <v>2026</v>
      </c>
      <c r="B16" s="2">
        <v>10312</v>
      </c>
      <c r="C16" s="2">
        <v>35</v>
      </c>
      <c r="D16" s="2" t="s">
        <v>63</v>
      </c>
      <c r="E16" s="2"/>
      <c r="F16" s="3">
        <v>206.17</v>
      </c>
      <c r="G16" s="3">
        <v>117.21</v>
      </c>
      <c r="H16" s="2" t="s">
        <v>81</v>
      </c>
    </row>
    <row r="17" spans="1:8" ht="30" x14ac:dyDescent="0.25">
      <c r="A17" s="2">
        <v>2026</v>
      </c>
      <c r="B17" s="2">
        <v>10312</v>
      </c>
      <c r="C17" s="2">
        <v>35</v>
      </c>
      <c r="D17" s="2" t="s">
        <v>69</v>
      </c>
      <c r="E17" s="2"/>
      <c r="F17" s="3">
        <v>279.97000000000003</v>
      </c>
      <c r="G17" s="3">
        <v>159.74</v>
      </c>
      <c r="H17" s="2" t="s">
        <v>81</v>
      </c>
    </row>
  </sheetData>
  <mergeCells count="2">
    <mergeCell ref="A2:H2"/>
    <mergeCell ref="A1:H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opLeftCell="A11" workbookViewId="0">
      <selection sqref="A1:G1"/>
    </sheetView>
  </sheetViews>
  <sheetFormatPr defaultRowHeight="15" x14ac:dyDescent="0.25"/>
  <cols>
    <col min="1" max="1" width="12" customWidth="1"/>
    <col min="2" max="2" width="8" customWidth="1"/>
    <col min="3" max="3" width="32" customWidth="1"/>
    <col min="4" max="4" width="44" customWidth="1"/>
    <col min="5" max="5" width="14" customWidth="1"/>
    <col min="6" max="6" width="18" customWidth="1"/>
    <col min="7" max="7" width="30" customWidth="1"/>
  </cols>
  <sheetData>
    <row r="1" spans="1:7" ht="21" x14ac:dyDescent="0.35">
      <c r="A1" s="20" t="s">
        <v>82</v>
      </c>
      <c r="B1" s="18"/>
      <c r="C1" s="18"/>
      <c r="D1" s="18"/>
      <c r="E1" s="18"/>
      <c r="F1" s="18"/>
      <c r="G1" s="18"/>
    </row>
    <row r="2" spans="1:7" x14ac:dyDescent="0.25">
      <c r="A2" s="17" t="s">
        <v>83</v>
      </c>
      <c r="B2" s="18"/>
      <c r="C2" s="18"/>
      <c r="D2" s="18"/>
      <c r="E2" s="18"/>
      <c r="F2" s="18"/>
      <c r="G2" s="18"/>
    </row>
    <row r="4" spans="1:7" ht="30" x14ac:dyDescent="0.25">
      <c r="A4" s="1" t="s">
        <v>2</v>
      </c>
      <c r="B4" s="1" t="s">
        <v>3</v>
      </c>
      <c r="C4" s="1" t="s">
        <v>84</v>
      </c>
      <c r="D4" s="1" t="s">
        <v>85</v>
      </c>
      <c r="E4" s="1" t="s">
        <v>86</v>
      </c>
      <c r="F4" s="1" t="s">
        <v>87</v>
      </c>
      <c r="G4" s="1" t="s">
        <v>88</v>
      </c>
    </row>
    <row r="5" spans="1:7" ht="45" x14ac:dyDescent="0.25">
      <c r="A5" s="2" t="s">
        <v>13</v>
      </c>
      <c r="B5" s="2" t="s">
        <v>14</v>
      </c>
      <c r="C5" s="2" t="s">
        <v>15</v>
      </c>
      <c r="D5" s="2" t="s">
        <v>16</v>
      </c>
      <c r="E5" s="2" t="s">
        <v>89</v>
      </c>
      <c r="F5" s="3">
        <v>0</v>
      </c>
      <c r="G5" s="2" t="s">
        <v>90</v>
      </c>
    </row>
    <row r="6" spans="1:7" ht="45" x14ac:dyDescent="0.25">
      <c r="A6" s="2" t="s">
        <v>13</v>
      </c>
      <c r="B6" s="2" t="s">
        <v>21</v>
      </c>
      <c r="C6" s="2" t="s">
        <v>22</v>
      </c>
      <c r="D6" s="2" t="s">
        <v>23</v>
      </c>
      <c r="E6" s="2" t="s">
        <v>89</v>
      </c>
      <c r="F6" s="3">
        <v>0</v>
      </c>
      <c r="G6" s="2" t="s">
        <v>90</v>
      </c>
    </row>
    <row r="7" spans="1:7" ht="45" x14ac:dyDescent="0.25">
      <c r="A7" s="2" t="s">
        <v>13</v>
      </c>
      <c r="B7" s="2" t="s">
        <v>25</v>
      </c>
      <c r="C7" s="2" t="s">
        <v>26</v>
      </c>
      <c r="D7" s="2" t="s">
        <v>27</v>
      </c>
      <c r="E7" s="2" t="s">
        <v>89</v>
      </c>
      <c r="F7" s="3">
        <v>0</v>
      </c>
      <c r="G7" s="2" t="s">
        <v>90</v>
      </c>
    </row>
    <row r="8" spans="1:7" ht="45" x14ac:dyDescent="0.25">
      <c r="A8" s="2" t="s">
        <v>13</v>
      </c>
      <c r="B8" s="2" t="s">
        <v>29</v>
      </c>
      <c r="C8" s="2" t="s">
        <v>30</v>
      </c>
      <c r="D8" s="2" t="s">
        <v>31</v>
      </c>
      <c r="E8" s="2" t="s">
        <v>89</v>
      </c>
      <c r="F8" s="3">
        <v>0</v>
      </c>
      <c r="G8" s="2" t="s">
        <v>90</v>
      </c>
    </row>
    <row r="9" spans="1:7" ht="45" x14ac:dyDescent="0.25">
      <c r="A9" s="2" t="s">
        <v>13</v>
      </c>
      <c r="B9" s="2" t="s">
        <v>33</v>
      </c>
      <c r="C9" s="2" t="s">
        <v>34</v>
      </c>
      <c r="D9" s="2" t="s">
        <v>35</v>
      </c>
      <c r="E9" s="2" t="s">
        <v>89</v>
      </c>
      <c r="F9" s="3">
        <v>0</v>
      </c>
      <c r="G9" s="2" t="s">
        <v>90</v>
      </c>
    </row>
    <row r="10" spans="1:7" ht="60" x14ac:dyDescent="0.25">
      <c r="A10" s="2" t="s">
        <v>37</v>
      </c>
      <c r="B10" s="2" t="s">
        <v>38</v>
      </c>
      <c r="C10" s="2" t="s">
        <v>39</v>
      </c>
      <c r="D10" s="2" t="s">
        <v>40</v>
      </c>
      <c r="E10" s="2" t="s">
        <v>89</v>
      </c>
      <c r="F10" s="3">
        <v>0</v>
      </c>
      <c r="G10" s="2" t="s">
        <v>90</v>
      </c>
    </row>
    <row r="11" spans="1:7" ht="45" x14ac:dyDescent="0.25">
      <c r="A11" s="2" t="s">
        <v>37</v>
      </c>
      <c r="B11" s="2" t="s">
        <v>43</v>
      </c>
      <c r="C11" s="2" t="s">
        <v>44</v>
      </c>
      <c r="D11" s="2" t="s">
        <v>45</v>
      </c>
      <c r="E11" s="2" t="s">
        <v>89</v>
      </c>
      <c r="F11" s="3">
        <v>0</v>
      </c>
      <c r="G11" s="2" t="s">
        <v>90</v>
      </c>
    </row>
    <row r="12" spans="1:7" ht="45" x14ac:dyDescent="0.25">
      <c r="A12" s="2" t="s">
        <v>37</v>
      </c>
      <c r="B12" s="2" t="s">
        <v>47</v>
      </c>
      <c r="C12" s="2" t="s">
        <v>48</v>
      </c>
      <c r="D12" s="2" t="s">
        <v>49</v>
      </c>
      <c r="E12" s="2" t="s">
        <v>89</v>
      </c>
      <c r="F12" s="3">
        <v>0</v>
      </c>
      <c r="G12" s="2" t="s">
        <v>90</v>
      </c>
    </row>
    <row r="13" spans="1:7" ht="45" x14ac:dyDescent="0.25">
      <c r="A13" s="2" t="s">
        <v>37</v>
      </c>
      <c r="B13" s="2" t="s">
        <v>51</v>
      </c>
      <c r="C13" s="2" t="s">
        <v>52</v>
      </c>
      <c r="D13" s="2" t="s">
        <v>53</v>
      </c>
      <c r="E13" s="2" t="s">
        <v>89</v>
      </c>
      <c r="F13" s="3">
        <v>0</v>
      </c>
      <c r="G13" s="2" t="s">
        <v>90</v>
      </c>
    </row>
    <row r="14" spans="1:7" ht="45" x14ac:dyDescent="0.25">
      <c r="A14" s="2" t="s">
        <v>37</v>
      </c>
      <c r="B14" s="2" t="s">
        <v>55</v>
      </c>
      <c r="C14" s="2" t="s">
        <v>56</v>
      </c>
      <c r="D14" s="2" t="s">
        <v>57</v>
      </c>
      <c r="E14" s="2" t="s">
        <v>89</v>
      </c>
      <c r="F14" s="3">
        <v>0</v>
      </c>
      <c r="G14" s="2" t="s">
        <v>90</v>
      </c>
    </row>
    <row r="15" spans="1:7" ht="45" x14ac:dyDescent="0.25">
      <c r="A15" s="2" t="s">
        <v>37</v>
      </c>
      <c r="B15" s="2" t="s">
        <v>59</v>
      </c>
      <c r="C15" s="2" t="s">
        <v>60</v>
      </c>
      <c r="D15" s="2" t="s">
        <v>61</v>
      </c>
      <c r="E15" s="2" t="s">
        <v>89</v>
      </c>
      <c r="F15" s="3">
        <v>0</v>
      </c>
      <c r="G15" s="2" t="s">
        <v>90</v>
      </c>
    </row>
    <row r="16" spans="1:7" ht="60" x14ac:dyDescent="0.25">
      <c r="A16" s="2" t="s">
        <v>62</v>
      </c>
      <c r="B16" s="2" t="s">
        <v>63</v>
      </c>
      <c r="C16" s="2" t="s">
        <v>64</v>
      </c>
      <c r="D16" s="2" t="s">
        <v>65</v>
      </c>
      <c r="E16" s="2" t="s">
        <v>91</v>
      </c>
      <c r="F16" s="3">
        <v>0</v>
      </c>
      <c r="G16" s="2" t="s">
        <v>92</v>
      </c>
    </row>
    <row r="17" spans="1:7" ht="60" x14ac:dyDescent="0.25">
      <c r="A17" s="2" t="s">
        <v>62</v>
      </c>
      <c r="B17" s="2" t="s">
        <v>69</v>
      </c>
      <c r="C17" s="2" t="s">
        <v>70</v>
      </c>
      <c r="D17" s="2" t="s">
        <v>71</v>
      </c>
      <c r="E17" s="2" t="s">
        <v>91</v>
      </c>
      <c r="F17" s="3">
        <v>0</v>
      </c>
      <c r="G17" s="2" t="s">
        <v>92</v>
      </c>
    </row>
  </sheetData>
  <mergeCells count="2">
    <mergeCell ref="A2:G2"/>
    <mergeCell ref="A1:G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heetViews>
  <sheetFormatPr defaultRowHeight="15" x14ac:dyDescent="0.25"/>
  <cols>
    <col min="1" max="1" width="8" customWidth="1"/>
    <col min="2" max="2" width="22" customWidth="1"/>
    <col min="3" max="3" width="18" customWidth="1"/>
    <col min="4" max="4" width="20" customWidth="1"/>
    <col min="5" max="5" width="16" customWidth="1"/>
    <col min="6" max="6" width="10" customWidth="1"/>
  </cols>
  <sheetData>
    <row r="1" spans="1:6" ht="21" x14ac:dyDescent="0.35">
      <c r="A1" s="20" t="s">
        <v>93</v>
      </c>
      <c r="B1" s="18"/>
      <c r="C1" s="18"/>
      <c r="D1" s="18"/>
      <c r="E1" s="18"/>
      <c r="F1" s="18"/>
    </row>
    <row r="2" spans="1:6" x14ac:dyDescent="0.25">
      <c r="A2" s="17" t="s">
        <v>94</v>
      </c>
      <c r="B2" s="18"/>
      <c r="C2" s="18"/>
      <c r="D2" s="18"/>
      <c r="E2" s="18"/>
      <c r="F2" s="18"/>
    </row>
    <row r="4" spans="1:6" ht="30" x14ac:dyDescent="0.25">
      <c r="A4" s="1" t="s">
        <v>3</v>
      </c>
      <c r="B4" s="1" t="s">
        <v>95</v>
      </c>
      <c r="C4" s="1" t="s">
        <v>96</v>
      </c>
      <c r="D4" s="1" t="s">
        <v>97</v>
      </c>
      <c r="E4" s="1" t="s">
        <v>98</v>
      </c>
      <c r="F4" s="1" t="s">
        <v>2</v>
      </c>
    </row>
    <row r="5" spans="1:6" x14ac:dyDescent="0.25">
      <c r="A5" s="2" t="s">
        <v>14</v>
      </c>
      <c r="B5" s="3">
        <f>Summary_All_Codes!F5</f>
        <v>19.489999999999998</v>
      </c>
      <c r="C5" s="3">
        <f>TN_Medicaid_TennCare!F5</f>
        <v>0</v>
      </c>
      <c r="D5" s="3">
        <f t="shared" ref="D5:D17" si="0">IF(C5="","",B5-C5)</f>
        <v>19.489999999999998</v>
      </c>
      <c r="E5" s="5">
        <f t="shared" ref="E5:E17" si="1">IF(B5=0,"",D5/B5)</f>
        <v>1</v>
      </c>
      <c r="F5" s="2" t="s">
        <v>13</v>
      </c>
    </row>
    <row r="6" spans="1:6" x14ac:dyDescent="0.25">
      <c r="A6" s="2" t="s">
        <v>21</v>
      </c>
      <c r="B6" s="3">
        <f>Summary_All_Codes!F6</f>
        <v>47.24</v>
      </c>
      <c r="C6" s="3">
        <f>TN_Medicaid_TennCare!F6</f>
        <v>0</v>
      </c>
      <c r="D6" s="3">
        <f t="shared" si="0"/>
        <v>47.24</v>
      </c>
      <c r="E6" s="5">
        <f t="shared" si="1"/>
        <v>1</v>
      </c>
      <c r="F6" s="2" t="s">
        <v>13</v>
      </c>
    </row>
    <row r="7" spans="1:6" x14ac:dyDescent="0.25">
      <c r="A7" s="2" t="s">
        <v>25</v>
      </c>
      <c r="B7" s="3">
        <f>Summary_All_Codes!F7</f>
        <v>48.42</v>
      </c>
      <c r="C7" s="3">
        <f>TN_Medicaid_TennCare!F7</f>
        <v>0</v>
      </c>
      <c r="D7" s="3">
        <f t="shared" si="0"/>
        <v>48.42</v>
      </c>
      <c r="E7" s="5">
        <f t="shared" si="1"/>
        <v>1</v>
      </c>
      <c r="F7" s="2" t="s">
        <v>13</v>
      </c>
    </row>
    <row r="8" spans="1:6" x14ac:dyDescent="0.25">
      <c r="A8" s="2" t="s">
        <v>29</v>
      </c>
      <c r="B8" s="3">
        <f>Summary_All_Codes!F8</f>
        <v>39.01</v>
      </c>
      <c r="C8" s="3">
        <f>TN_Medicaid_TennCare!F8</f>
        <v>0</v>
      </c>
      <c r="D8" s="3">
        <f t="shared" si="0"/>
        <v>39.01</v>
      </c>
      <c r="E8" s="5">
        <f t="shared" si="1"/>
        <v>1</v>
      </c>
      <c r="F8" s="2" t="s">
        <v>13</v>
      </c>
    </row>
    <row r="9" spans="1:6" x14ac:dyDescent="0.25">
      <c r="A9" s="2" t="s">
        <v>33</v>
      </c>
      <c r="B9" s="3">
        <f>Summary_All_Codes!F9</f>
        <v>52.87</v>
      </c>
      <c r="C9" s="3">
        <f>TN_Medicaid_TennCare!F9</f>
        <v>0</v>
      </c>
      <c r="D9" s="3">
        <f t="shared" si="0"/>
        <v>52.87</v>
      </c>
      <c r="E9" s="5">
        <f t="shared" si="1"/>
        <v>1</v>
      </c>
      <c r="F9" s="2" t="s">
        <v>13</v>
      </c>
    </row>
    <row r="10" spans="1:6" x14ac:dyDescent="0.25">
      <c r="A10" s="2" t="s">
        <v>38</v>
      </c>
      <c r="B10" s="3">
        <f>Summary_All_Codes!F10</f>
        <v>62.29</v>
      </c>
      <c r="C10" s="3">
        <f>TN_Medicaid_TennCare!F10</f>
        <v>0</v>
      </c>
      <c r="D10" s="3">
        <f t="shared" si="0"/>
        <v>62.29</v>
      </c>
      <c r="E10" s="5">
        <f t="shared" si="1"/>
        <v>1</v>
      </c>
      <c r="F10" s="2" t="s">
        <v>37</v>
      </c>
    </row>
    <row r="11" spans="1:6" x14ac:dyDescent="0.25">
      <c r="A11" s="2" t="s">
        <v>43</v>
      </c>
      <c r="B11" s="3">
        <f>Summary_All_Codes!F11</f>
        <v>47.35</v>
      </c>
      <c r="C11" s="3">
        <f>TN_Medicaid_TennCare!F11</f>
        <v>0</v>
      </c>
      <c r="D11" s="3">
        <f t="shared" si="0"/>
        <v>47.35</v>
      </c>
      <c r="E11" s="5">
        <f t="shared" si="1"/>
        <v>1</v>
      </c>
      <c r="F11" s="2" t="s">
        <v>37</v>
      </c>
    </row>
    <row r="12" spans="1:6" x14ac:dyDescent="0.25">
      <c r="A12" s="2" t="s">
        <v>47</v>
      </c>
      <c r="B12" s="3">
        <f>Summary_All_Codes!F12</f>
        <v>84.51</v>
      </c>
      <c r="C12" s="3">
        <f>TN_Medicaid_TennCare!F12</f>
        <v>0</v>
      </c>
      <c r="D12" s="3">
        <f t="shared" si="0"/>
        <v>84.51</v>
      </c>
      <c r="E12" s="5">
        <f t="shared" si="1"/>
        <v>1</v>
      </c>
      <c r="F12" s="2" t="s">
        <v>37</v>
      </c>
    </row>
    <row r="13" spans="1:6" x14ac:dyDescent="0.25">
      <c r="A13" s="2" t="s">
        <v>51</v>
      </c>
      <c r="B13" s="3">
        <f>Summary_All_Codes!F13</f>
        <v>59.55</v>
      </c>
      <c r="C13" s="3">
        <f>TN_Medicaid_TennCare!F13</f>
        <v>0</v>
      </c>
      <c r="D13" s="3">
        <f t="shared" si="0"/>
        <v>59.55</v>
      </c>
      <c r="E13" s="5">
        <f t="shared" si="1"/>
        <v>1</v>
      </c>
      <c r="F13" s="2" t="s">
        <v>37</v>
      </c>
    </row>
    <row r="14" spans="1:6" x14ac:dyDescent="0.25">
      <c r="A14" s="2" t="s">
        <v>55</v>
      </c>
      <c r="B14" s="3">
        <f>Summary_All_Codes!F14</f>
        <v>135.05000000000001</v>
      </c>
      <c r="C14" s="3">
        <f>TN_Medicaid_TennCare!F14</f>
        <v>0</v>
      </c>
      <c r="D14" s="3">
        <f t="shared" si="0"/>
        <v>135.05000000000001</v>
      </c>
      <c r="E14" s="5">
        <f t="shared" si="1"/>
        <v>1</v>
      </c>
      <c r="F14" s="2" t="s">
        <v>37</v>
      </c>
    </row>
    <row r="15" spans="1:6" x14ac:dyDescent="0.25">
      <c r="A15" s="2" t="s">
        <v>59</v>
      </c>
      <c r="B15" s="3">
        <f>Summary_All_Codes!F15</f>
        <v>73.22</v>
      </c>
      <c r="C15" s="3">
        <f>TN_Medicaid_TennCare!F15</f>
        <v>0</v>
      </c>
      <c r="D15" s="3">
        <f t="shared" si="0"/>
        <v>73.22</v>
      </c>
      <c r="E15" s="5">
        <f t="shared" si="1"/>
        <v>1</v>
      </c>
      <c r="F15" s="2" t="s">
        <v>37</v>
      </c>
    </row>
    <row r="16" spans="1:6" x14ac:dyDescent="0.25">
      <c r="A16" s="2" t="s">
        <v>63</v>
      </c>
      <c r="B16" s="3">
        <f>Summary_All_Codes!F16</f>
        <v>206.17</v>
      </c>
      <c r="C16" s="3">
        <f>TN_Medicaid_TennCare!F16</f>
        <v>0</v>
      </c>
      <c r="D16" s="3">
        <f t="shared" si="0"/>
        <v>206.17</v>
      </c>
      <c r="E16" s="5">
        <f t="shared" si="1"/>
        <v>1</v>
      </c>
      <c r="F16" s="2" t="s">
        <v>62</v>
      </c>
    </row>
    <row r="17" spans="1:6" x14ac:dyDescent="0.25">
      <c r="A17" s="2" t="s">
        <v>69</v>
      </c>
      <c r="B17" s="3">
        <f>Summary_All_Codes!F17</f>
        <v>279.97000000000003</v>
      </c>
      <c r="C17" s="3">
        <f>TN_Medicaid_TennCare!F17</f>
        <v>0</v>
      </c>
      <c r="D17" s="3">
        <f t="shared" si="0"/>
        <v>279.97000000000003</v>
      </c>
      <c r="E17" s="5">
        <f t="shared" si="1"/>
        <v>1</v>
      </c>
      <c r="F17" s="2" t="s">
        <v>62</v>
      </c>
    </row>
  </sheetData>
  <mergeCells count="2">
    <mergeCell ref="A2:F2"/>
    <mergeCell ref="A1:F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workbookViewId="0"/>
  </sheetViews>
  <sheetFormatPr defaultRowHeight="15" x14ac:dyDescent="0.25"/>
  <cols>
    <col min="1" max="1" width="22" customWidth="1"/>
    <col min="2" max="2" width="18" customWidth="1"/>
    <col min="3" max="3" width="34" customWidth="1"/>
    <col min="4" max="4" width="32" customWidth="1"/>
    <col min="5" max="6" width="22" customWidth="1"/>
    <col min="7" max="7" width="26" customWidth="1"/>
  </cols>
  <sheetData>
    <row r="1" spans="1:7" ht="21" x14ac:dyDescent="0.35">
      <c r="A1" s="20" t="s">
        <v>99</v>
      </c>
      <c r="B1" s="18"/>
      <c r="C1" s="18"/>
      <c r="D1" s="18"/>
      <c r="E1" s="18"/>
      <c r="F1" s="18"/>
      <c r="G1" s="18"/>
    </row>
    <row r="2" spans="1:7" x14ac:dyDescent="0.25">
      <c r="A2" s="17" t="s">
        <v>100</v>
      </c>
      <c r="B2" s="18"/>
      <c r="C2" s="18"/>
      <c r="D2" s="18"/>
      <c r="E2" s="18"/>
      <c r="F2" s="18"/>
      <c r="G2" s="18"/>
    </row>
    <row r="4" spans="1:7" ht="30" x14ac:dyDescent="0.25">
      <c r="A4" s="1" t="s">
        <v>101</v>
      </c>
      <c r="B4" s="1" t="s">
        <v>102</v>
      </c>
      <c r="C4" s="1" t="s">
        <v>103</v>
      </c>
      <c r="D4" s="1" t="s">
        <v>104</v>
      </c>
      <c r="E4" s="1" t="s">
        <v>105</v>
      </c>
      <c r="F4" s="1" t="s">
        <v>106</v>
      </c>
      <c r="G4" s="1" t="s">
        <v>107</v>
      </c>
    </row>
    <row r="5" spans="1:7" ht="165" x14ac:dyDescent="0.25">
      <c r="A5" s="2" t="s">
        <v>108</v>
      </c>
      <c r="B5" s="2" t="s">
        <v>109</v>
      </c>
      <c r="C5" s="2" t="s">
        <v>110</v>
      </c>
      <c r="D5" s="2" t="s">
        <v>111</v>
      </c>
      <c r="E5" s="2" t="s">
        <v>112</v>
      </c>
      <c r="F5" s="2" t="s">
        <v>113</v>
      </c>
      <c r="G5" s="2" t="s">
        <v>114</v>
      </c>
    </row>
    <row r="6" spans="1:7" ht="75" x14ac:dyDescent="0.25">
      <c r="A6" s="2" t="s">
        <v>115</v>
      </c>
      <c r="B6" s="2" t="s">
        <v>116</v>
      </c>
      <c r="C6" s="2" t="s">
        <v>117</v>
      </c>
      <c r="D6" s="2" t="s">
        <v>118</v>
      </c>
      <c r="E6" s="2" t="s">
        <v>119</v>
      </c>
      <c r="F6" s="2" t="s">
        <v>120</v>
      </c>
      <c r="G6" s="2" t="s">
        <v>121</v>
      </c>
    </row>
    <row r="7" spans="1:7" ht="120" x14ac:dyDescent="0.25">
      <c r="A7" s="2" t="s">
        <v>122</v>
      </c>
      <c r="B7" s="2" t="s">
        <v>123</v>
      </c>
      <c r="C7" s="2" t="s">
        <v>124</v>
      </c>
      <c r="D7" s="2" t="s">
        <v>125</v>
      </c>
      <c r="E7" s="2" t="s">
        <v>126</v>
      </c>
      <c r="F7" s="2" t="s">
        <v>127</v>
      </c>
      <c r="G7" s="2" t="s">
        <v>128</v>
      </c>
    </row>
  </sheetData>
  <mergeCells count="2">
    <mergeCell ref="A2:G2"/>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workbookViewId="0"/>
  </sheetViews>
  <sheetFormatPr defaultRowHeight="15" x14ac:dyDescent="0.25"/>
  <cols>
    <col min="1" max="1" width="26" customWidth="1"/>
    <col min="2" max="2" width="28" customWidth="1"/>
    <col min="3" max="4" width="14" customWidth="1"/>
    <col min="5" max="5" width="18" customWidth="1"/>
    <col min="6" max="6" width="30" customWidth="1"/>
    <col min="7" max="8" width="2" customWidth="1"/>
  </cols>
  <sheetData>
    <row r="1" spans="1:8" ht="21" x14ac:dyDescent="0.35">
      <c r="A1" s="20" t="s">
        <v>129</v>
      </c>
      <c r="B1" s="18"/>
      <c r="C1" s="18"/>
      <c r="D1" s="18"/>
      <c r="E1" s="18"/>
      <c r="F1" s="18"/>
      <c r="G1" s="18"/>
      <c r="H1" s="18"/>
    </row>
    <row r="2" spans="1:8" x14ac:dyDescent="0.25">
      <c r="A2" s="17" t="s">
        <v>130</v>
      </c>
      <c r="B2" s="18"/>
      <c r="C2" s="18"/>
      <c r="D2" s="18"/>
      <c r="E2" s="18"/>
      <c r="F2" s="18"/>
      <c r="G2" s="18"/>
      <c r="H2" s="18"/>
    </row>
    <row r="4" spans="1:8" x14ac:dyDescent="0.25">
      <c r="A4" s="6" t="s">
        <v>131</v>
      </c>
      <c r="D4" s="6" t="s">
        <v>132</v>
      </c>
    </row>
    <row r="5" spans="1:8" ht="30" x14ac:dyDescent="0.25">
      <c r="A5" s="1" t="s">
        <v>133</v>
      </c>
      <c r="B5" s="7">
        <v>200</v>
      </c>
      <c r="C5" s="1"/>
      <c r="D5" s="1" t="s">
        <v>3</v>
      </c>
      <c r="E5" t="s">
        <v>134</v>
      </c>
      <c r="F5" t="s">
        <v>96</v>
      </c>
      <c r="G5" t="s">
        <v>2</v>
      </c>
    </row>
    <row r="6" spans="1:8" x14ac:dyDescent="0.25">
      <c r="A6" s="8" t="s">
        <v>135</v>
      </c>
      <c r="B6" s="9">
        <v>0.7</v>
      </c>
      <c r="D6" t="str">
        <f>Summary_All_Codes!B5</f>
        <v>99453</v>
      </c>
      <c r="E6" s="10">
        <f>Summary_All_Codes!F5</f>
        <v>19.489999999999998</v>
      </c>
      <c r="F6" s="10">
        <f>Summary_All_Codes!H5</f>
        <v>0</v>
      </c>
      <c r="G6" t="str">
        <f>Summary_All_Codes!A5</f>
        <v>RPM</v>
      </c>
    </row>
    <row r="7" spans="1:8" x14ac:dyDescent="0.25">
      <c r="A7" s="8" t="s">
        <v>136</v>
      </c>
      <c r="B7" s="9">
        <v>0.2</v>
      </c>
      <c r="D7" t="str">
        <f>Summary_All_Codes!B6</f>
        <v>99454</v>
      </c>
      <c r="E7" s="10">
        <f>Summary_All_Codes!F6</f>
        <v>47.24</v>
      </c>
      <c r="F7" s="10">
        <f>Summary_All_Codes!H6</f>
        <v>0</v>
      </c>
      <c r="G7" t="str">
        <f>Summary_All_Codes!A6</f>
        <v>RPM</v>
      </c>
    </row>
    <row r="8" spans="1:8" x14ac:dyDescent="0.25">
      <c r="A8" s="8" t="s">
        <v>137</v>
      </c>
      <c r="B8" s="11">
        <v>50</v>
      </c>
      <c r="D8" t="str">
        <f>Summary_All_Codes!B7</f>
        <v>99457</v>
      </c>
      <c r="E8" s="10">
        <f>Summary_All_Codes!F7</f>
        <v>48.42</v>
      </c>
      <c r="F8" s="10">
        <f>Summary_All_Codes!H7</f>
        <v>0</v>
      </c>
      <c r="G8" t="str">
        <f>Summary_All_Codes!A7</f>
        <v>RPM</v>
      </c>
    </row>
    <row r="9" spans="1:8" x14ac:dyDescent="0.25">
      <c r="A9" s="8" t="s">
        <v>138</v>
      </c>
      <c r="B9" s="11">
        <v>300</v>
      </c>
      <c r="D9" t="str">
        <f>Summary_All_Codes!B8</f>
        <v>99458</v>
      </c>
      <c r="E9" s="10">
        <f>Summary_All_Codes!F8</f>
        <v>39.01</v>
      </c>
      <c r="F9" s="10">
        <f>Summary_All_Codes!H8</f>
        <v>0</v>
      </c>
      <c r="G9" t="str">
        <f>Summary_All_Codes!A8</f>
        <v>RPM</v>
      </c>
    </row>
    <row r="10" spans="1:8" x14ac:dyDescent="0.25">
      <c r="A10" s="8" t="s">
        <v>139</v>
      </c>
      <c r="B10" s="9">
        <v>0.8</v>
      </c>
      <c r="D10" t="str">
        <f>Summary_All_Codes!B9</f>
        <v>99091</v>
      </c>
      <c r="E10" s="10">
        <f>Summary_All_Codes!F9</f>
        <v>52.87</v>
      </c>
      <c r="F10" s="10">
        <f>Summary_All_Codes!H9</f>
        <v>0</v>
      </c>
      <c r="G10" t="str">
        <f>Summary_All_Codes!A9</f>
        <v>RPM</v>
      </c>
    </row>
    <row r="11" spans="1:8" x14ac:dyDescent="0.25">
      <c r="A11" s="8" t="s">
        <v>140</v>
      </c>
      <c r="B11" s="9">
        <v>0.3</v>
      </c>
      <c r="D11" t="str">
        <f>Summary_All_Codes!B10</f>
        <v>99490</v>
      </c>
      <c r="E11" s="10">
        <f>Summary_All_Codes!F10</f>
        <v>62.29</v>
      </c>
      <c r="F11" s="10">
        <f>Summary_All_Codes!H10</f>
        <v>0</v>
      </c>
      <c r="G11" t="str">
        <f>Summary_All_Codes!A10</f>
        <v>CCM</v>
      </c>
    </row>
    <row r="12" spans="1:8" x14ac:dyDescent="0.25">
      <c r="A12" s="8" t="s">
        <v>141</v>
      </c>
      <c r="B12" s="11">
        <v>40</v>
      </c>
      <c r="D12" t="str">
        <f>Summary_All_Codes!B11</f>
        <v>99439</v>
      </c>
      <c r="E12" s="10">
        <f>Summary_All_Codes!F11</f>
        <v>47.35</v>
      </c>
      <c r="F12" s="10">
        <f>Summary_All_Codes!H11</f>
        <v>0</v>
      </c>
      <c r="G12" t="str">
        <f>Summary_All_Codes!A11</f>
        <v>CCM</v>
      </c>
    </row>
    <row r="13" spans="1:8" x14ac:dyDescent="0.25">
      <c r="A13" s="8" t="s">
        <v>142</v>
      </c>
      <c r="B13" s="9">
        <v>0.35</v>
      </c>
      <c r="D13" t="str">
        <f>Summary_All_Codes!B12</f>
        <v>99491</v>
      </c>
      <c r="E13" s="10">
        <f>Summary_All_Codes!F12</f>
        <v>84.51</v>
      </c>
      <c r="F13" s="10">
        <f>Summary_All_Codes!H12</f>
        <v>0</v>
      </c>
      <c r="G13" t="str">
        <f>Summary_All_Codes!A12</f>
        <v>CCM</v>
      </c>
    </row>
    <row r="14" spans="1:8" x14ac:dyDescent="0.25">
      <c r="A14" s="8" t="s">
        <v>143</v>
      </c>
      <c r="B14" s="11">
        <v>5000</v>
      </c>
      <c r="D14" t="str">
        <f>Summary_All_Codes!B13</f>
        <v>99437</v>
      </c>
      <c r="E14" s="10">
        <f>Summary_All_Codes!F13</f>
        <v>59.55</v>
      </c>
      <c r="F14" s="10">
        <f>Summary_All_Codes!H13</f>
        <v>0</v>
      </c>
      <c r="G14" t="str">
        <f>Summary_All_Codes!A13</f>
        <v>CCM</v>
      </c>
    </row>
    <row r="15" spans="1:8" x14ac:dyDescent="0.25">
      <c r="A15" s="8" t="s">
        <v>144</v>
      </c>
      <c r="B15" s="11">
        <v>8</v>
      </c>
      <c r="D15" t="str">
        <f>Summary_All_Codes!B14</f>
        <v>99487</v>
      </c>
      <c r="E15" s="10">
        <f>Summary_All_Codes!F14</f>
        <v>135.05000000000001</v>
      </c>
      <c r="F15" s="10">
        <f>Summary_All_Codes!H14</f>
        <v>0</v>
      </c>
      <c r="G15" t="str">
        <f>Summary_All_Codes!A14</f>
        <v>CCM</v>
      </c>
    </row>
    <row r="16" spans="1:8" x14ac:dyDescent="0.25">
      <c r="A16" s="8" t="s">
        <v>145</v>
      </c>
      <c r="B16" s="9">
        <v>0.15</v>
      </c>
      <c r="D16" t="str">
        <f>Summary_All_Codes!B15</f>
        <v>99489</v>
      </c>
      <c r="E16" s="10">
        <f>Summary_All_Codes!F15</f>
        <v>73.22</v>
      </c>
      <c r="F16" s="10">
        <f>Summary_All_Codes!H15</f>
        <v>0</v>
      </c>
      <c r="G16" t="str">
        <f>Summary_All_Codes!A15</f>
        <v>CCM</v>
      </c>
    </row>
    <row r="17" spans="1:7" x14ac:dyDescent="0.25">
      <c r="D17" t="str">
        <f>Summary_All_Codes!B16</f>
        <v>99495</v>
      </c>
      <c r="E17" s="10">
        <f>Summary_All_Codes!F16</f>
        <v>206.17</v>
      </c>
      <c r="F17" s="10">
        <f>Summary_All_Codes!H16</f>
        <v>0</v>
      </c>
      <c r="G17" t="str">
        <f>Summary_All_Codes!A16</f>
        <v>TCM</v>
      </c>
    </row>
    <row r="18" spans="1:7" x14ac:dyDescent="0.25">
      <c r="D18" t="str">
        <f>Summary_All_Codes!B17</f>
        <v>99496</v>
      </c>
      <c r="E18" s="10">
        <f>Summary_All_Codes!F17</f>
        <v>279.97000000000003</v>
      </c>
      <c r="F18" s="10">
        <f>Summary_All_Codes!H17</f>
        <v>0</v>
      </c>
      <c r="G18" t="str">
        <f>Summary_All_Codes!A17</f>
        <v>TCM</v>
      </c>
    </row>
    <row r="21" spans="1:7" x14ac:dyDescent="0.25">
      <c r="A21" s="6" t="s">
        <v>146</v>
      </c>
    </row>
    <row r="22" spans="1:7" x14ac:dyDescent="0.25">
      <c r="A22" s="1" t="s">
        <v>147</v>
      </c>
      <c r="B22" s="1" t="s">
        <v>148</v>
      </c>
      <c r="C22" s="1" t="s">
        <v>149</v>
      </c>
      <c r="D22" s="1" t="s">
        <v>150</v>
      </c>
      <c r="E22" s="1" t="s">
        <v>151</v>
      </c>
      <c r="F22" s="1" t="s">
        <v>80</v>
      </c>
    </row>
    <row r="23" spans="1:7" ht="30" x14ac:dyDescent="0.25">
      <c r="A23" s="2" t="s">
        <v>152</v>
      </c>
      <c r="B23" s="2" t="s">
        <v>153</v>
      </c>
      <c r="C23" s="12">
        <f>$B$5*12</f>
        <v>2400</v>
      </c>
      <c r="D23" s="3">
        <f>$E$7</f>
        <v>47.24</v>
      </c>
      <c r="E23" s="3">
        <f t="shared" ref="E23:E31" si="0">C23*D23</f>
        <v>113376</v>
      </c>
      <c r="F23" s="2" t="s">
        <v>154</v>
      </c>
    </row>
    <row r="24" spans="1:7" ht="45" x14ac:dyDescent="0.25">
      <c r="A24" s="2" t="s">
        <v>152</v>
      </c>
      <c r="B24" s="2" t="s">
        <v>155</v>
      </c>
      <c r="C24" s="12">
        <f>$B$5*$B$6*12</f>
        <v>1680</v>
      </c>
      <c r="D24" s="3">
        <f>$E$8</f>
        <v>48.42</v>
      </c>
      <c r="E24" s="3">
        <f t="shared" si="0"/>
        <v>81345.600000000006</v>
      </c>
      <c r="F24" s="2" t="s">
        <v>156</v>
      </c>
    </row>
    <row r="25" spans="1:7" ht="30" x14ac:dyDescent="0.25">
      <c r="A25" s="2" t="s">
        <v>152</v>
      </c>
      <c r="B25" s="2" t="s">
        <v>157</v>
      </c>
      <c r="C25" s="12">
        <f>$B$5*$B$7*12</f>
        <v>480</v>
      </c>
      <c r="D25" s="3">
        <f>$E$9</f>
        <v>39.01</v>
      </c>
      <c r="E25" s="3">
        <f t="shared" si="0"/>
        <v>18724.8</v>
      </c>
      <c r="F25" s="2" t="s">
        <v>158</v>
      </c>
    </row>
    <row r="26" spans="1:7" x14ac:dyDescent="0.25">
      <c r="A26" s="2" t="s">
        <v>152</v>
      </c>
      <c r="B26" s="2" t="s">
        <v>159</v>
      </c>
      <c r="C26" s="12">
        <f>$B$8*12</f>
        <v>600</v>
      </c>
      <c r="D26" s="3">
        <f>$E$6</f>
        <v>19.489999999999998</v>
      </c>
      <c r="E26" s="3">
        <f t="shared" si="0"/>
        <v>11693.999999999998</v>
      </c>
      <c r="F26" s="2" t="s">
        <v>160</v>
      </c>
    </row>
    <row r="27" spans="1:7" x14ac:dyDescent="0.25">
      <c r="A27" s="2" t="s">
        <v>152</v>
      </c>
      <c r="B27" s="2" t="s">
        <v>161</v>
      </c>
      <c r="C27" s="12">
        <f>$B$9*$B$10*12</f>
        <v>2880</v>
      </c>
      <c r="D27" s="3">
        <f>$E$11</f>
        <v>62.29</v>
      </c>
      <c r="E27" s="3">
        <f t="shared" si="0"/>
        <v>179395.20000000001</v>
      </c>
      <c r="F27" s="2"/>
    </row>
    <row r="28" spans="1:7" ht="30" x14ac:dyDescent="0.25">
      <c r="A28" s="2" t="s">
        <v>152</v>
      </c>
      <c r="B28" s="2" t="s">
        <v>162</v>
      </c>
      <c r="C28" s="12">
        <f>$B$9*$B$11*12</f>
        <v>1080</v>
      </c>
      <c r="D28" s="3">
        <f>$E$12</f>
        <v>47.35</v>
      </c>
      <c r="E28" s="3">
        <f t="shared" si="0"/>
        <v>51138</v>
      </c>
      <c r="F28" s="2" t="s">
        <v>163</v>
      </c>
    </row>
    <row r="29" spans="1:7" x14ac:dyDescent="0.25">
      <c r="A29" s="2" t="s">
        <v>152</v>
      </c>
      <c r="B29" s="2" t="s">
        <v>164</v>
      </c>
      <c r="C29" s="12">
        <f>$B$12*(1-$B$13)*12</f>
        <v>312</v>
      </c>
      <c r="D29" s="3">
        <f>$E$17</f>
        <v>206.17</v>
      </c>
      <c r="E29" s="3">
        <f t="shared" si="0"/>
        <v>64325.039999999994</v>
      </c>
      <c r="F29" s="2" t="s">
        <v>165</v>
      </c>
    </row>
    <row r="30" spans="1:7" x14ac:dyDescent="0.25">
      <c r="A30" s="2" t="s">
        <v>152</v>
      </c>
      <c r="B30" s="2" t="s">
        <v>166</v>
      </c>
      <c r="C30" s="12">
        <f>$B$12*$B$13*12</f>
        <v>168</v>
      </c>
      <c r="D30" s="3">
        <f>$E$18</f>
        <v>279.97000000000003</v>
      </c>
      <c r="E30" s="3">
        <f t="shared" si="0"/>
        <v>47034.960000000006</v>
      </c>
      <c r="F30" s="2" t="s">
        <v>165</v>
      </c>
    </row>
    <row r="31" spans="1:7" x14ac:dyDescent="0.25">
      <c r="A31" s="2" t="s">
        <v>167</v>
      </c>
      <c r="B31" s="2" t="s">
        <v>168</v>
      </c>
      <c r="C31" s="12">
        <f>$B$14*$B$16*12</f>
        <v>9000</v>
      </c>
      <c r="D31" s="3">
        <f>$B$15</f>
        <v>8</v>
      </c>
      <c r="E31" s="3">
        <f t="shared" si="0"/>
        <v>72000</v>
      </c>
      <c r="F31" s="2" t="s">
        <v>169</v>
      </c>
    </row>
    <row r="32" spans="1:7" x14ac:dyDescent="0.25">
      <c r="A32" s="13" t="s">
        <v>170</v>
      </c>
      <c r="B32" s="2"/>
      <c r="C32" s="2"/>
      <c r="D32" s="2"/>
      <c r="E32" s="14">
        <f>SUM(E23:E31)</f>
        <v>639033.59999999998</v>
      </c>
      <c r="F32" s="2"/>
    </row>
  </sheetData>
  <mergeCells count="2">
    <mergeCell ref="A2:H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4"/>
  <sheetViews>
    <sheetView workbookViewId="0"/>
  </sheetViews>
  <sheetFormatPr defaultRowHeight="15" x14ac:dyDescent="0.25"/>
  <cols>
    <col min="1" max="1" width="120" customWidth="1"/>
  </cols>
  <sheetData>
    <row r="1" spans="1:1" ht="21" x14ac:dyDescent="0.35">
      <c r="A1" s="4" t="s">
        <v>171</v>
      </c>
    </row>
    <row r="2" spans="1:1" x14ac:dyDescent="0.25">
      <c r="A2" t="s">
        <v>172</v>
      </c>
    </row>
    <row r="3" spans="1:1" x14ac:dyDescent="0.25">
      <c r="A3" s="15" t="s">
        <v>173</v>
      </c>
    </row>
    <row r="4" spans="1:1" x14ac:dyDescent="0.25">
      <c r="A4" s="16" t="s">
        <v>174</v>
      </c>
    </row>
    <row r="5" spans="1:1" x14ac:dyDescent="0.25">
      <c r="A5" t="s">
        <v>175</v>
      </c>
    </row>
    <row r="7" spans="1:1" x14ac:dyDescent="0.25">
      <c r="A7" s="15" t="s">
        <v>176</v>
      </c>
    </row>
    <row r="8" spans="1:1" x14ac:dyDescent="0.25">
      <c r="A8" s="16" t="s">
        <v>177</v>
      </c>
    </row>
    <row r="9" spans="1:1" x14ac:dyDescent="0.25">
      <c r="A9" t="s">
        <v>178</v>
      </c>
    </row>
    <row r="10" spans="1:1" x14ac:dyDescent="0.25">
      <c r="A10" t="s">
        <v>179</v>
      </c>
    </row>
    <row r="12" spans="1:1" x14ac:dyDescent="0.25">
      <c r="A12" s="15"/>
    </row>
    <row r="14" spans="1:1" x14ac:dyDescent="0.25">
      <c r="A14"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Summary_All_Codes</vt:lpstr>
      <vt:lpstr>Medicare_2026_TN</vt:lpstr>
      <vt:lpstr>TN_Medicaid_TennCare</vt:lpstr>
      <vt:lpstr>Comparison_Charts</vt:lpstr>
      <vt:lpstr>Medicaid_Monetization_Map</vt:lpstr>
      <vt:lpstr>Revenue_Model_2026</vt:lpstr>
      <vt:lpstr>Notes_Sources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Marc Poulshock</cp:lastModifiedBy>
  <dcterms:created xsi:type="dcterms:W3CDTF">2026-01-11T20:02:01Z</dcterms:created>
  <dcterms:modified xsi:type="dcterms:W3CDTF">2026-01-12T01:05:07Z</dcterms:modified>
</cp:coreProperties>
</file>