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harts/chart1.xml" ContentType="application/vnd.openxmlformats-officedocument.drawingml.chart+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icro\OneDrive\Desktop\Medicare vs. State Medicaid Reimbursement for RPM, CCM, and TCM\"/>
    </mc:Choice>
  </mc:AlternateContent>
  <xr:revisionPtr revIDLastSave="0" documentId="8_{6B6D9EE2-F4C5-48FB-91F4-E0518AE9CCB6}" xr6:coauthVersionLast="47" xr6:coauthVersionMax="47" xr10:uidLastSave="{00000000-0000-0000-0000-000000000000}"/>
  <bookViews>
    <workbookView xWindow="2340" yWindow="1455" windowWidth="30015" windowHeight="14745" xr2:uid="{00000000-000D-0000-FFFF-FFFF00000000}"/>
  </bookViews>
  <sheets>
    <sheet name="Summary_All_Codes" sheetId="1" r:id="rId1"/>
    <sheet name="Medicare_2026_SD" sheetId="2" r:id="rId2"/>
    <sheet name="SD_Medicaid_FFS" sheetId="3" r:id="rId3"/>
    <sheet name="Comparison_Charts" sheetId="4" r:id="rId4"/>
    <sheet name="Medicaid_Monetization_Map" sheetId="5" r:id="rId5"/>
    <sheet name="Revenue_Model_2026" sheetId="6" r:id="rId6"/>
    <sheet name="Notes_Sources" sheetId="7" r:id="rId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6" l="1"/>
  <c r="C31" i="6"/>
  <c r="E31" i="6" s="1"/>
  <c r="C30" i="6"/>
  <c r="C29" i="6"/>
  <c r="D28" i="6"/>
  <c r="C28" i="6"/>
  <c r="E28" i="6" s="1"/>
  <c r="C27" i="6"/>
  <c r="D26" i="6"/>
  <c r="C26" i="6"/>
  <c r="E26" i="6" s="1"/>
  <c r="D25" i="6"/>
  <c r="C25" i="6"/>
  <c r="E25" i="6" s="1"/>
  <c r="C24" i="6"/>
  <c r="C23" i="6"/>
  <c r="G18" i="6"/>
  <c r="F18" i="6"/>
  <c r="E18" i="6"/>
  <c r="D30" i="6" s="1"/>
  <c r="D18" i="6"/>
  <c r="G17" i="6"/>
  <c r="F17" i="6"/>
  <c r="E17" i="6"/>
  <c r="D29" i="6" s="1"/>
  <c r="D17" i="6"/>
  <c r="G16" i="6"/>
  <c r="F16" i="6"/>
  <c r="E16" i="6"/>
  <c r="D16" i="6"/>
  <c r="G15" i="6"/>
  <c r="F15" i="6"/>
  <c r="E15" i="6"/>
  <c r="D15" i="6"/>
  <c r="G14" i="6"/>
  <c r="F14" i="6"/>
  <c r="E14" i="6"/>
  <c r="D14" i="6"/>
  <c r="G13" i="6"/>
  <c r="F13" i="6"/>
  <c r="E13" i="6"/>
  <c r="D13" i="6"/>
  <c r="G12" i="6"/>
  <c r="F12" i="6"/>
  <c r="E12" i="6"/>
  <c r="D12" i="6"/>
  <c r="G11" i="6"/>
  <c r="F11" i="6"/>
  <c r="E11" i="6"/>
  <c r="D27" i="6" s="1"/>
  <c r="D11" i="6"/>
  <c r="G10" i="6"/>
  <c r="F10" i="6"/>
  <c r="E10" i="6"/>
  <c r="D10" i="6"/>
  <c r="G9" i="6"/>
  <c r="F9" i="6"/>
  <c r="E9" i="6"/>
  <c r="D9" i="6"/>
  <c r="G8" i="6"/>
  <c r="F8" i="6"/>
  <c r="E8" i="6"/>
  <c r="D24" i="6" s="1"/>
  <c r="E24" i="6" s="1"/>
  <c r="D8" i="6"/>
  <c r="G7" i="6"/>
  <c r="F7" i="6"/>
  <c r="E7" i="6"/>
  <c r="D23" i="6" s="1"/>
  <c r="D7" i="6"/>
  <c r="G6" i="6"/>
  <c r="F6" i="6"/>
  <c r="E6" i="6"/>
  <c r="D6" i="6"/>
  <c r="C17" i="4"/>
  <c r="D17" i="4" s="1"/>
  <c r="B17" i="4"/>
  <c r="C16" i="4"/>
  <c r="D16" i="4" s="1"/>
  <c r="B16" i="4"/>
  <c r="D15" i="4"/>
  <c r="E15" i="4" s="1"/>
  <c r="C15" i="4"/>
  <c r="B15" i="4"/>
  <c r="C14" i="4"/>
  <c r="D14" i="4" s="1"/>
  <c r="B14" i="4"/>
  <c r="C13" i="4"/>
  <c r="D13" i="4" s="1"/>
  <c r="B13" i="4"/>
  <c r="E13" i="4" s="1"/>
  <c r="C12" i="4"/>
  <c r="D12" i="4" s="1"/>
  <c r="B12" i="4"/>
  <c r="E12" i="4" s="1"/>
  <c r="C11" i="4"/>
  <c r="D11" i="4" s="1"/>
  <c r="B11" i="4"/>
  <c r="E11" i="4" s="1"/>
  <c r="D10" i="4"/>
  <c r="E10" i="4" s="1"/>
  <c r="C10" i="4"/>
  <c r="B10" i="4"/>
  <c r="C9" i="4"/>
  <c r="D9" i="4" s="1"/>
  <c r="B9" i="4"/>
  <c r="E9" i="4" s="1"/>
  <c r="C8" i="4"/>
  <c r="D8" i="4" s="1"/>
  <c r="B8" i="4"/>
  <c r="E8" i="4" s="1"/>
  <c r="C7" i="4"/>
  <c r="D7" i="4" s="1"/>
  <c r="B7" i="4"/>
  <c r="C6" i="4"/>
  <c r="D6" i="4" s="1"/>
  <c r="B6" i="4"/>
  <c r="E6" i="4" s="1"/>
  <c r="C5" i="4"/>
  <c r="D5" i="4" s="1"/>
  <c r="B5" i="4"/>
  <c r="E5" i="4" s="1"/>
  <c r="E30" i="6" l="1"/>
  <c r="E14" i="4"/>
  <c r="E23" i="6"/>
  <c r="E27" i="6"/>
  <c r="E29" i="6"/>
  <c r="E16" i="4"/>
  <c r="E7" i="4"/>
  <c r="E17" i="4"/>
  <c r="E32" i="6" l="1"/>
</calcChain>
</file>

<file path=xl/sharedStrings.xml><?xml version="1.0" encoding="utf-8"?>
<sst xmlns="http://schemas.openxmlformats.org/spreadsheetml/2006/main" count="367" uniqueCount="184">
  <si>
    <t>RPM, CCM, and TCM CPT Codes — 2026 Reimbursement Summary (Medicare vs South Dakota Medicaid)</t>
  </si>
  <si>
    <t>DOS range: 2026-01-01 through 2026-12-31. Medicare rates extracted from CMS CY2026 carrier (PFS) file for South Dakota (Carrier 11202, Locality 01). South Dakota Medicaid FFS fee schedule files were not reachable from the public host (HTTP 502) during preparation; RPM/CCM are flagged $0 as placeholders pending confirmation.</t>
  </si>
  <si>
    <t>Service Line</t>
  </si>
  <si>
    <t>CPT</t>
  </si>
  <si>
    <t>Short Description (paraphrased)</t>
  </si>
  <si>
    <t>Key requirements (high level)</t>
  </si>
  <si>
    <t>Frequency / limits</t>
  </si>
  <si>
    <t>Medicare 2026 (SD) Non-Facility $</t>
  </si>
  <si>
    <t>Medicare 2026 (SD) Facility $</t>
  </si>
  <si>
    <t>SD Medicaid FFS Max $</t>
  </si>
  <si>
    <t>SD Medicaid flag</t>
  </si>
  <si>
    <t>Primary sources (rates)</t>
  </si>
  <si>
    <t>Primary sources (requirements)</t>
  </si>
  <si>
    <t>RPM</t>
  </si>
  <si>
    <t>99453</t>
  </si>
  <si>
    <t>Initial setup &amp; patient education for RPM device</t>
  </si>
  <si>
    <t>Set up RPM equipment; educate patient on use; obtain consent and document in record (payer rules).</t>
  </si>
  <si>
    <t>Typically once per episode of care; not monthly.</t>
  </si>
  <si>
    <t>https://www.cms.gov/medicare/payment/fee-schedules/physician/carrier-specific-files</t>
  </si>
  <si>
    <t>https://telehealth.hhs.gov/providers/best-practice-guides/telehealth-and-remote-patient-monitoring/billing-remote-patient</t>
  </si>
  <si>
    <t>99454</t>
  </si>
  <si>
    <t>Supply of RPM device + scheduled recordings/transmissions (per 30 days)</t>
  </si>
  <si>
    <t>RPM device supply and data transmission; Medicare commonly requires ≥16 days of readings in a 30‑day period (check payer).</t>
  </si>
  <si>
    <t>1 unit per 30‑day period.</t>
  </si>
  <si>
    <t>99457</t>
  </si>
  <si>
    <t>RPM treatment management, first 20 min clinical staff/physician time</t>
  </si>
  <si>
    <t>Includes monitoring, review, and interactive communication with patient/caregiver; cumulative time ≥20 min in month.</t>
  </si>
  <si>
    <t>1 unit/month when time threshold met.</t>
  </si>
  <si>
    <t>99458</t>
  </si>
  <si>
    <t>RPM treatment management, each additional 20 min</t>
  </si>
  <si>
    <t>Add‑on to 99457 for each additional 20 minutes in same month.</t>
  </si>
  <si>
    <t>Report per additional 20 minutes.</t>
  </si>
  <si>
    <t>99091</t>
  </si>
  <si>
    <t>Collection &amp; interpretation of physiologic data (min 30 min)</t>
  </si>
  <si>
    <t>Physician/QHP time collecting and interpreting physiologic data; time threshold ≥30 minutes (per payer policy).</t>
  </si>
  <si>
    <t>Report when time threshold met (per payer).</t>
  </si>
  <si>
    <t>CCM</t>
  </si>
  <si>
    <t>99490</t>
  </si>
  <si>
    <t>Non-complex CCM, first 20 min clinical staff time</t>
  </si>
  <si>
    <t>Patient has ≥2 chronic conditions; comprehensive care plan; patient consent; clinical staff time ≥20 min/month under general supervision.</t>
  </si>
  <si>
    <t>Monthly; 1 unit when ≥20 min.</t>
  </si>
  <si>
    <t>$0 – Not Payable / Not Found (verify SD Medicaid Procedure Code Look-Up Tool / Fee Schedule)</t>
  </si>
  <si>
    <t>https://www.cms.gov/files/document/chroniccaremanagement.pdf</t>
  </si>
  <si>
    <t>99439</t>
  </si>
  <si>
    <t>Non-complex CCM add-on, each additional 20 min</t>
  </si>
  <si>
    <t>Add‑on to 99490 for each additional 20 minutes clinical staff time in a calendar month.</t>
  </si>
  <si>
    <t>Add‑on; per additional 20 min.</t>
  </si>
  <si>
    <t>99491</t>
  </si>
  <si>
    <t>CCM by physician/QHP, first 30 min</t>
  </si>
  <si>
    <t>Physician/QHP personally provides ≥30 min CCM in calendar month; care plan + consent requirements still apply.</t>
  </si>
  <si>
    <t>Monthly; 1 unit when ≥30 min.</t>
  </si>
  <si>
    <t>99437</t>
  </si>
  <si>
    <t>CCM by physician/QHP add-on, each additional 30 min</t>
  </si>
  <si>
    <t>Add‑on to 99491 for each additional 30 minutes personally provided.</t>
  </si>
  <si>
    <t>Add‑on; per additional 30 min.</t>
  </si>
  <si>
    <t>99487</t>
  </si>
  <si>
    <t>Complex CCM, first 60 min clinical staff time</t>
  </si>
  <si>
    <t>Moderate/high complexity medical decision-making; care plan + consent; clinical staff time ≥60 min/month.</t>
  </si>
  <si>
    <t>Monthly; 1 unit when ≥60 min.</t>
  </si>
  <si>
    <t>99489</t>
  </si>
  <si>
    <t>Complex CCM add-on, each additional 30 min</t>
  </si>
  <si>
    <t>Add‑on to 99487 for each additional 30 minutes clinical staff time.</t>
  </si>
  <si>
    <t>TCM</t>
  </si>
  <si>
    <t>99495</t>
  </si>
  <si>
    <t>Transitional care management (moderate MDM)</t>
  </si>
  <si>
    <t>Contact within 2 business days of discharge; moderate MDM; face-to-face visit within 14 calendar days; 30‑day service period.</t>
  </si>
  <si>
    <t>1 per discharge (30‑day period).</t>
  </si>
  <si>
    <t>Not found in publicly accessible SD Medicaid fee schedule extracts; verify via SD tool/portal</t>
  </si>
  <si>
    <t>https://www.cms.gov/files/document/mln908628-transitional-care-management-services.pdf</t>
  </si>
  <si>
    <t>99496</t>
  </si>
  <si>
    <t>Transitional care management (high MDM)</t>
  </si>
  <si>
    <t>Contact within 2 business days of discharge; high MDM; face-to-face visit within 7 calendar days; 30‑day service period.</t>
  </si>
  <si>
    <t>Medicare Physician Fee Schedule (PFS) — CY2026 Carrier File Extract (South Dakota)</t>
  </si>
  <si>
    <t>Source: CMS CY2026 Carrier Specific Files (Non-QP). This sheet lists the extracted PFS payment amounts for selected RPM/CCM/TCM CPT codes.</t>
  </si>
  <si>
    <t>Year</t>
  </si>
  <si>
    <t>Carrier</t>
  </si>
  <si>
    <t>Locality</t>
  </si>
  <si>
    <t>Modifier</t>
  </si>
  <si>
    <t>Non-Facility $</t>
  </si>
  <si>
    <t>Facility $</t>
  </si>
  <si>
    <t>Notes</t>
  </si>
  <si>
    <t>Carrier 11202; Locality 01 (SC statewide per file naming).</t>
  </si>
  <si>
    <t>South Dakota Medicaid — RPM/CCM/TCM Reimbursement (2026 DOS)</t>
  </si>
  <si>
    <t>RPM rates below are populated from AMA 'RPM Payment Insights: Medicaid' (May 2025). For CCM/TCM, the publicly accessible DSS fee schedule is PowerBI/portal-based; verify via SD Medicaid Procedure Code Look‑Up Tool and provider-type fee schedules.</t>
  </si>
  <si>
    <t>Description (paraphrased)</t>
  </si>
  <si>
    <t>What’s required (high level)</t>
  </si>
  <si>
    <t>FFS payable?</t>
  </si>
  <si>
    <t>Max reimbursement $</t>
  </si>
  <si>
    <t>Source / notes</t>
  </si>
  <si>
    <t>Yes (Covered)</t>
  </si>
  <si>
    <t>AMA RPM Payment Insights: Medicaid (May 2025) — amounts compiled from public state sources.</t>
  </si>
  <si>
    <t>Verify</t>
  </si>
  <si>
    <t>Rate not extracted from static SD fee schedule; use SD Medicaid Procedure Code Look‑Up Tool / fee schedules by provider type.</t>
  </si>
  <si>
    <t>Medicare vs South Dakota Medicaid — Payment Comparison (selected CPT codes)</t>
  </si>
  <si>
    <t>Medicaid values reflect SD Medicaid FFS max reimbursement (RPM from AMA; others require SD fee schedule verification).</t>
  </si>
  <si>
    <t>Medicare 2026 Non-Facility $</t>
  </si>
  <si>
    <t>Delta (Medicare - Medicaid)</t>
  </si>
  <si>
    <t>Delta % of Medicare</t>
  </si>
  <si>
    <t>Mapping RPM &amp; CCM to South Dakota Medicaid monetization pathways (2026)</t>
  </si>
  <si>
    <t>When Medicaid FFS does not reimburse RPM/CCM CPT codes, monetization is typically via managed care contracts, value-based arrangements, or supplemental care management programs. Confirm with SCDHHS/MCOs and contract counsel.</t>
  </si>
  <si>
    <t>Payer / Program</t>
  </si>
  <si>
    <t>FFS RPM/CCM CPT payable?</t>
  </si>
  <si>
    <t>If not payable, practical monetization route</t>
  </si>
  <si>
    <t>How to contract / document</t>
  </si>
  <si>
    <t>Key compliance focus</t>
  </si>
  <si>
    <t>Best-fit use cases</t>
  </si>
  <si>
    <t>Notes / sources</t>
  </si>
  <si>
    <t>SD Medicaid (FFS)</t>
  </si>
  <si>
    <t>RPM: Yes (per AMA); CCM/TCM: verify</t>
  </si>
  <si>
    <t>If CCM CPT not payable, monetize via: (1) dual-eligible Medicare primary workflows, (2) PMPM care mgmt contracts with MCOs/ACOs, (3) value-based shared savings.</t>
  </si>
  <si>
    <t>RPM codes payable per published Medicaid insights; CCM/TCM require SD fee schedule validation per provider type and coverage policy.</t>
  </si>
  <si>
    <t>Confirm provider type eligibility, telehealth/RPM modality rules, documentation/time thresholds, and billing unit limits.</t>
  </si>
  <si>
    <t>Hypertension/CHF/COPD/diabetes RPM programs; dual-eligible care coordination.</t>
  </si>
  <si>
    <t>Sources: AMA RPM Payment Insights (May 2025); SD DSS fee schedule / procedure code look-up tool.</t>
  </si>
  <si>
    <t>SD Medicaid Managed Care (Healthy Connections Choices)</t>
  </si>
  <si>
    <t>Varies by MCO</t>
  </si>
  <si>
    <t>PMPM care management / remote monitoring benefit included in capitation; per-enrollee care coordination add-ons; VBC bonuses</t>
  </si>
  <si>
    <t>Contract with each MCO; align to quality measures; define device costs, staffing model, reporting cadence</t>
  </si>
  <si>
    <t>HIPAA/BAA with vendors; member consent; reporting; fraud/waste/abuse safeguards</t>
  </si>
  <si>
    <t>RPM+CCM-like workflows for CHF/COPD/DM; readmission reduction</t>
  </si>
  <si>
    <t>Confirm with each plan manual/contract</t>
  </si>
  <si>
    <t>Dual eligibles (Medicare primary)</t>
  </si>
  <si>
    <t>Yes (Medicare)</t>
  </si>
  <si>
    <t>Bill Medicare for RPM/CCM/TCM; Medicaid may cover cost-sharing depending on eligibility class and state rules</t>
  </si>
  <si>
    <t>Verify crossover billing rules and QMB limitations; ensure Medicare medical necessity and documentation</t>
  </si>
  <si>
    <t>QMB protections; state-specific cost-sharing payment caps</t>
  </si>
  <si>
    <t>Medicare FFS population with Medicaid secondary</t>
  </si>
  <si>
    <t>See general QMB/cost-sharing guidance in provider admin manuals (state-specific): https://www.scdhhs.gov/providers/manuals/provider-administrative-and-billing-manual</t>
  </si>
  <si>
    <t>2026 State Revenue Model — South Dakota (RPM/CCM/TCM)</t>
  </si>
  <si>
    <t>Blue cells are editable assumptions. Medicare rates are linked from Summary_All_Codes. SD Medicaid RPM/CCM CPT reimbursement is modeled as $0 (placeholder) with optional PMPM contracting scenario.</t>
  </si>
  <si>
    <t>Inputs (edit blue cells)</t>
  </si>
  <si>
    <t>Rate lookups (linked)</t>
  </si>
  <si>
    <t>Medicare patients active on RPM (avg per month)</t>
  </si>
  <si>
    <t>Medicare Non-Facility $</t>
  </si>
  <si>
    <t>% of RPM patients billed 99457 (meets ≥20 min/mo)</t>
  </si>
  <si>
    <t>Avg add'l 99458 units per RPM patient per month</t>
  </si>
  <si>
    <t>New RPM setups per month (99453)</t>
  </si>
  <si>
    <t>CCM patients (avg per month)</t>
  </si>
  <si>
    <t>% of CCM patients billed 99490 (staff CCM)</t>
  </si>
  <si>
    <t>Avg add'l 99439 units per CCM patient per month</t>
  </si>
  <si>
    <t>TCM discharges per month (99495/99496 combined)</t>
  </si>
  <si>
    <t>% of TCM discharges billed 99496 (high complexity)</t>
  </si>
  <si>
    <t>SD Medicaid lives covered (MCO/other) for PMPM model</t>
  </si>
  <si>
    <t>SD Medicaid PMPM care management payment (if contracted)</t>
  </si>
  <si>
    <t>% of SD Medicaid lives enrolled in program</t>
  </si>
  <si>
    <t>Annual Revenue Summary (2026)</t>
  </si>
  <si>
    <t>Payer</t>
  </si>
  <si>
    <t>Revenue driver</t>
  </si>
  <si>
    <t>Annual units</t>
  </si>
  <si>
    <t>Rate $</t>
  </si>
  <si>
    <t>Annual revenue $</t>
  </si>
  <si>
    <t>Medicare</t>
  </si>
  <si>
    <t>99454 device supply (monthly)</t>
  </si>
  <si>
    <t>Assumes 1 unit/month per active RPM patient</t>
  </si>
  <si>
    <t>99457 mgmt (monthly)</t>
  </si>
  <si>
    <t>Percent of RPM patients meeting time/communication threshold</t>
  </si>
  <si>
    <t>99458 add-on (monthly)</t>
  </si>
  <si>
    <t>Avg add-on units per RPM patient/month</t>
  </si>
  <si>
    <t>99453 setup (new starts)</t>
  </si>
  <si>
    <t>Once per new start</t>
  </si>
  <si>
    <t>99490 CCM base (monthly)</t>
  </si>
  <si>
    <t>99439 CCM add-on (monthly)</t>
  </si>
  <si>
    <t>Avg add-on units per CCM patient/month</t>
  </si>
  <si>
    <t>99495 TCM (moderate)</t>
  </si>
  <si>
    <t>Per discharge</t>
  </si>
  <si>
    <t>99496 TCM (high)</t>
  </si>
  <si>
    <t>SD Medicaid (contracted)</t>
  </si>
  <si>
    <t>RPM/CCM program PMPM</t>
  </si>
  <si>
    <t>Illustrative PMPM (not CPT FFS)</t>
  </si>
  <si>
    <t>TOTAL</t>
  </si>
  <si>
    <t>Notes &amp; Sources (South Dakota version)</t>
  </si>
  <si>
    <t>SD Medicaid FFS rates (Enhanced Fee Schedule excerpt)</t>
  </si>
  <si>
    <t>Medicare rates</t>
  </si>
  <si>
    <t>CMS CY2026 Carrier Specific Files (non-QP), file PFSD26A.TXT (carrier/locality for South Dakota).</t>
  </si>
  <si>
    <t>Downloaded from CMS 'All States' page (updated 12/29/2025) and extracted PFSC26A.TXT for South Dakota.</t>
  </si>
  <si>
    <t>South Dakota Medicaid rates</t>
  </si>
  <si>
    <t>RPM amounts: AMA 'RPM Payment Insights: Medicaid' (May 2025) — South Dakota row lists 99453 $17.39, 99454 $45.14, 99457 $43.92, 99458 $35.69, 99091 $48.80.</t>
  </si>
  <si>
    <t>Chronic Care Management (MLN909188): https://www.cms.gov/files/document/chroniccaremanagement.pdf</t>
  </si>
  <si>
    <t>CCM/TCM amounts: Not extracted from static SD DSS fee schedule due to PowerBI/portal-based presentation; verify per provider type using SD Medicaid Procedure Code Look‑Up Tool and fee schedules.</t>
  </si>
  <si>
    <t>Remote monitoring overview (Telehealth.HHS.gov): https://telehealth.hhs.gov/providers/best-practice-guides/telehealth-and-remote-patient-monitoring/billing-remote-patient</t>
  </si>
  <si>
    <t>DOS window</t>
  </si>
  <si>
    <t>Workbook assumes CY2026 Medicare rates effective 1/1/2026 and applies for dates of service Jan–Dec 2026 unless payer updates occur mid-year.</t>
  </si>
  <si>
    <t>SCDHHS Fee Schedules landing page: https://www.scdhhs.gov/providers/fee-schedules</t>
  </si>
  <si>
    <t>During preparation (Jan 2026), the fee schedule file host (img1.scdhhs.gov / provider.scdhhs.gov) returned HTTP 502 from this environment; Medicaid reimbursement amounts for RPM/CCM/TCM must be populated when accessible.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</si>
</sst>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7" x14ac:knownFonts="1">
    <font>
      <sz val="11"/>
      <color theme="1"/>
      <name val="Calibri"/>
      <family val="2"/>
      <scheme val="minor"/>
    </font>
    <font>
      <b/>
      <sz val="16"/>
      <color rgb="FF1F4E79"/>
      <name val="Calibri"/>
    </font>
    <font>
      <sz val="10"/>
      <color rgb="FF404040"/>
      <name val="Calibri"/>
    </font>
    <font>
      <b/>
      <sz val="11"/>
      <color rgb="FFFFFFFF"/>
      <name val="Calibri"/>
    </font>
    <font>
      <b/>
      <sz val="11"/>
      <color rgb="FF1F4E79"/>
      <name val="Calibri"/>
    </font>
    <font>
      <sz val="11"/>
      <color rgb="FF0000FF"/>
      <name val="Calibri"/>
    </font>
    <font>
      <b/>
      <sz val="11"/>
      <name val="Calibri"/>
    </font>
  </fonts>
  <fills count="3">
    <fill>
      <patternFill patternType="none"/>
    </fill>
    <fill>
      <patternFill patternType="gray125"/>
    </fill>
    <fill>
      <patternFill patternType="solid">
        <fgColor rgb="FF1F4E79"/>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1">
    <xf numFmtId="0" fontId="0" fillId="0" borderId="0" xfId="0"/>
    <xf numFmtId="0" fontId="3" fillId="2" borderId="1" xfId="0" applyFont="1" applyFill="1" applyBorder="1" applyAlignment="1">
      <alignment horizontal="center" vertical="center" wrapText="1"/>
    </xf>
    <xf numFmtId="0" fontId="0" fillId="0" borderId="1" xfId="0" applyBorder="1" applyAlignment="1">
      <alignment vertical="top" wrapText="1"/>
    </xf>
    <xf numFmtId="164" fontId="0" fillId="0" borderId="1" xfId="0" applyNumberFormat="1" applyBorder="1" applyAlignment="1">
      <alignment vertical="top" wrapText="1"/>
    </xf>
    <xf numFmtId="0" fontId="1" fillId="0" borderId="0" xfId="0" applyFont="1"/>
    <xf numFmtId="165" fontId="0" fillId="0" borderId="1" xfId="0" applyNumberFormat="1" applyBorder="1" applyAlignment="1">
      <alignment vertical="top" wrapText="1"/>
    </xf>
    <xf numFmtId="0" fontId="4" fillId="0" borderId="0" xfId="0" applyFont="1"/>
    <xf numFmtId="3" fontId="3" fillId="2" borderId="1" xfId="0" applyNumberFormat="1" applyFont="1" applyFill="1" applyBorder="1" applyAlignment="1">
      <alignment horizontal="center" vertical="center" wrapText="1"/>
    </xf>
    <xf numFmtId="0" fontId="0" fillId="0" borderId="0" xfId="0" applyAlignment="1">
      <alignment horizontal="left"/>
    </xf>
    <xf numFmtId="165" fontId="5" fillId="0" borderId="0" xfId="0" applyNumberFormat="1" applyFont="1" applyAlignment="1">
      <alignment horizontal="right"/>
    </xf>
    <xf numFmtId="164" fontId="0" fillId="0" borderId="0" xfId="0" applyNumberFormat="1"/>
    <xf numFmtId="3" fontId="5" fillId="0" borderId="0" xfId="0" applyNumberFormat="1" applyFont="1" applyAlignment="1">
      <alignment horizontal="right"/>
    </xf>
    <xf numFmtId="4" fontId="0" fillId="0" borderId="1" xfId="0" applyNumberFormat="1" applyBorder="1" applyAlignment="1">
      <alignment vertical="top" wrapText="1"/>
    </xf>
    <xf numFmtId="0" fontId="6" fillId="0" borderId="1" xfId="0" applyFont="1" applyBorder="1" applyAlignment="1">
      <alignment vertical="top" wrapText="1"/>
    </xf>
    <xf numFmtId="164" fontId="6" fillId="0" borderId="1" xfId="0" applyNumberFormat="1" applyFont="1" applyBorder="1" applyAlignment="1">
      <alignment vertical="top" wrapText="1"/>
    </xf>
    <xf numFmtId="0" fontId="6" fillId="0" borderId="0" xfId="0" applyFont="1"/>
    <xf numFmtId="0" fontId="0" fillId="0" borderId="0" xfId="0" applyAlignment="1">
      <alignment vertical="top" wrapText="1"/>
    </xf>
    <xf numFmtId="0" fontId="2" fillId="0" borderId="0" xfId="0" applyFont="1" applyAlignment="1">
      <alignment vertical="top" wrapText="1"/>
    </xf>
    <xf numFmtId="0" fontId="0" fillId="0" borderId="0" xfId="0"/>
    <xf numFmtId="0" fontId="1" fillId="0" borderId="0" xfId="0" applyFont="1" applyAlignment="1">
      <alignment horizontal="left" vertic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r>
              <a:t>Medicare vs SC Medicaid (Non-Facility / Max)</a:t>
            </a:r>
          </a:p>
        </c:rich>
      </c:tx>
      <c:overlay val="0"/>
    </c:title>
    <c:autoTitleDeleted val="0"/>
    <c:plotArea>
      <c:layout/>
      <c:barChart>
        <c:barDir val="col"/>
        <c:grouping val="clustered"/>
        <c:varyColors val="1"/>
        <c:ser>
          <c:idx val="0"/>
          <c:order val="0"/>
          <c:tx>
            <c:strRef>
              <c:f>Comparison_Charts!$B$4</c:f>
              <c:strCache>
                <c:ptCount val="1"/>
                <c:pt idx="0">
                  <c:v>Medicare 2026 Non-Facility $</c:v>
                </c:pt>
              </c:strCache>
            </c:strRef>
          </c:tx>
          <c:spPr>
            <a:ln>
              <a:prstDash val="solid"/>
            </a:ln>
          </c:spPr>
          <c:invertIfNegative val="1"/>
          <c:cat>
            <c:strRef>
              <c:f>Comparison_Charts!$A$5:$A$17</c:f>
              <c:strCache>
                <c:ptCount val="13"/>
                <c:pt idx="0">
                  <c:v>99453</c:v>
                </c:pt>
                <c:pt idx="1">
                  <c:v>99454</c:v>
                </c:pt>
                <c:pt idx="2">
                  <c:v>99457</c:v>
                </c:pt>
                <c:pt idx="3">
                  <c:v>99458</c:v>
                </c:pt>
                <c:pt idx="4">
                  <c:v>99091</c:v>
                </c:pt>
                <c:pt idx="5">
                  <c:v>99490</c:v>
                </c:pt>
                <c:pt idx="6">
                  <c:v>99439</c:v>
                </c:pt>
                <c:pt idx="7">
                  <c:v>99491</c:v>
                </c:pt>
                <c:pt idx="8">
                  <c:v>99437</c:v>
                </c:pt>
                <c:pt idx="9">
                  <c:v>99487</c:v>
                </c:pt>
                <c:pt idx="10">
                  <c:v>99489</c:v>
                </c:pt>
                <c:pt idx="11">
                  <c:v>99495</c:v>
                </c:pt>
                <c:pt idx="12">
                  <c:v>99496</c:v>
                </c:pt>
              </c:strCache>
            </c:strRef>
          </c:cat>
          <c:val>
            <c:numRef>
              <c:f>Comparison_Charts!$B$5:$B$17</c:f>
              <c:numCache>
                <c:formatCode>\$#,##0.00</c:formatCode>
                <c:ptCount val="13"/>
                <c:pt idx="0">
                  <c:v>21.27</c:v>
                </c:pt>
                <c:pt idx="1">
                  <c:v>51.88</c:v>
                </c:pt>
                <c:pt idx="2">
                  <c:v>50.88</c:v>
                </c:pt>
                <c:pt idx="3">
                  <c:v>40.53</c:v>
                </c:pt>
                <c:pt idx="4">
                  <c:v>53.89</c:v>
                </c:pt>
                <c:pt idx="5">
                  <c:v>64.58</c:v>
                </c:pt>
                <c:pt idx="6">
                  <c:v>49.33</c:v>
                </c:pt>
                <c:pt idx="7">
                  <c:v>87.18</c:v>
                </c:pt>
                <c:pt idx="8">
                  <c:v>61.58</c:v>
                </c:pt>
                <c:pt idx="9">
                  <c:v>141.41</c:v>
                </c:pt>
                <c:pt idx="10">
                  <c:v>76.61</c:v>
                </c:pt>
                <c:pt idx="11">
                  <c:v>215.9</c:v>
                </c:pt>
                <c:pt idx="12">
                  <c:v>293.27999999999997</c:v>
                </c:pt>
              </c:numCache>
            </c:numRef>
          </c:val>
          <c:extLst>
            <c:ext xmlns:c16="http://schemas.microsoft.com/office/drawing/2014/chart" uri="{C3380CC4-5D6E-409C-BE32-E72D297353CC}">
              <c16:uniqueId val="{00000000-8333-4376-833E-70D13474D95A}"/>
            </c:ext>
          </c:extLst>
        </c:ser>
        <c:ser>
          <c:idx val="1"/>
          <c:order val="1"/>
          <c:tx>
            <c:strRef>
              <c:f>Comparison_Charts!$C$4</c:f>
              <c:strCache>
                <c:ptCount val="1"/>
                <c:pt idx="0">
                  <c:v>SD Medicaid FFS Max $</c:v>
                </c:pt>
              </c:strCache>
            </c:strRef>
          </c:tx>
          <c:spPr>
            <a:ln>
              <a:prstDash val="solid"/>
            </a:ln>
          </c:spPr>
          <c:invertIfNegative val="1"/>
          <c:cat>
            <c:strRef>
              <c:f>Comparison_Charts!$A$5:$A$17</c:f>
              <c:strCache>
                <c:ptCount val="13"/>
                <c:pt idx="0">
                  <c:v>99453</c:v>
                </c:pt>
                <c:pt idx="1">
                  <c:v>99454</c:v>
                </c:pt>
                <c:pt idx="2">
                  <c:v>99457</c:v>
                </c:pt>
                <c:pt idx="3">
                  <c:v>99458</c:v>
                </c:pt>
                <c:pt idx="4">
                  <c:v>99091</c:v>
                </c:pt>
                <c:pt idx="5">
                  <c:v>99490</c:v>
                </c:pt>
                <c:pt idx="6">
                  <c:v>99439</c:v>
                </c:pt>
                <c:pt idx="7">
                  <c:v>99491</c:v>
                </c:pt>
                <c:pt idx="8">
                  <c:v>99437</c:v>
                </c:pt>
                <c:pt idx="9">
                  <c:v>99487</c:v>
                </c:pt>
                <c:pt idx="10">
                  <c:v>99489</c:v>
                </c:pt>
                <c:pt idx="11">
                  <c:v>99495</c:v>
                </c:pt>
                <c:pt idx="12">
                  <c:v>99496</c:v>
                </c:pt>
              </c:strCache>
            </c:strRef>
          </c:cat>
          <c:val>
            <c:numRef>
              <c:f>Comparison_Charts!$C$5:$C$17</c:f>
              <c:numCache>
                <c:formatCode>\$#,##0.00</c:formatCode>
                <c:ptCount val="13"/>
                <c:pt idx="0">
                  <c:v>17.39</c:v>
                </c:pt>
                <c:pt idx="1">
                  <c:v>45.14</c:v>
                </c:pt>
                <c:pt idx="2">
                  <c:v>43.92</c:v>
                </c:pt>
                <c:pt idx="3">
                  <c:v>35.69</c:v>
                </c:pt>
                <c:pt idx="4">
                  <c:v>48.8</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8333-4376-833E-70D13474D95A}"/>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TickMark val="none"/>
        <c:minorTickMark val="none"/>
        <c:tickLblPos val="nextTo"/>
        <c:crossAx val="48650112"/>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0</xdr:colOff>
      <xdr:row>10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ummaryTable" displayName="SummaryTable" ref="A4:K17">
  <autoFilter ref="A4:K17" xr:uid="{00000000-0009-0000-0100-000001000000}"/>
  <tableColumns count="11">
    <tableColumn id="1" xr3:uid="{00000000-0010-0000-0000-000001000000}" name="Service Line"/>
    <tableColumn id="2" xr3:uid="{00000000-0010-0000-0000-000002000000}" name="CPT"/>
    <tableColumn id="3" xr3:uid="{00000000-0010-0000-0000-000003000000}" name="Short Description (paraphrased)"/>
    <tableColumn id="4" xr3:uid="{00000000-0010-0000-0000-000004000000}" name="Key requirements (high level)"/>
    <tableColumn id="5" xr3:uid="{00000000-0010-0000-0000-000005000000}" name="Frequency / limits"/>
    <tableColumn id="6" xr3:uid="{00000000-0010-0000-0000-000006000000}" name="Medicare 2026 (SC) Non-Facility $"/>
    <tableColumn id="7" xr3:uid="{00000000-0010-0000-0000-000007000000}" name="Medicare 2026 (SC) Facility $"/>
    <tableColumn id="8" xr3:uid="{00000000-0010-0000-0000-000008000000}" name="SC Medicaid FFS Max $"/>
    <tableColumn id="9" xr3:uid="{00000000-0010-0000-0000-000009000000}" name="SC Medicaid flag"/>
    <tableColumn id="10" xr3:uid="{00000000-0010-0000-0000-00000A000000}" name="Primary sources (rates)"/>
    <tableColumn id="11" xr3:uid="{00000000-0010-0000-0000-00000B000000}" name="Primary sources (requirements)"/>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edicareTable" displayName="MedicareTable" ref="A4:H17">
  <autoFilter ref="A4:H17" xr:uid="{00000000-0009-0000-0100-000002000000}"/>
  <tableColumns count="8">
    <tableColumn id="1" xr3:uid="{00000000-0010-0000-0100-000001000000}" name="Year"/>
    <tableColumn id="2" xr3:uid="{00000000-0010-0000-0100-000002000000}" name="Carrier"/>
    <tableColumn id="3" xr3:uid="{00000000-0010-0000-0100-000003000000}" name="Locality"/>
    <tableColumn id="4" xr3:uid="{00000000-0010-0000-0100-000004000000}" name="CPT"/>
    <tableColumn id="5" xr3:uid="{00000000-0010-0000-0100-000005000000}" name="Modifier"/>
    <tableColumn id="6" xr3:uid="{00000000-0010-0000-0100-000006000000}" name="Non-Facility $"/>
    <tableColumn id="7" xr3:uid="{00000000-0010-0000-0100-000007000000}" name="Facility $"/>
    <tableColumn id="8" xr3:uid="{00000000-0010-0000-0100-000008000000}" name="Not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edicaidTable" displayName="MedicaidTable" ref="A4:G17">
  <autoFilter ref="A4:G17" xr:uid="{00000000-0009-0000-0100-000003000000}"/>
  <tableColumns count="7">
    <tableColumn id="1" xr3:uid="{00000000-0010-0000-0200-000001000000}" name="Service Line"/>
    <tableColumn id="2" xr3:uid="{00000000-0010-0000-0200-000002000000}" name="CPT"/>
    <tableColumn id="3" xr3:uid="{00000000-0010-0000-0200-000003000000}" name="Description (paraphrased)"/>
    <tableColumn id="4" xr3:uid="{00000000-0010-0000-0200-000004000000}" name="What’s required (high level)"/>
    <tableColumn id="5" xr3:uid="{00000000-0010-0000-0200-000005000000}" name="FFS payable?"/>
    <tableColumn id="6" xr3:uid="{00000000-0010-0000-0200-000006000000}" name="Max reimbursement $"/>
    <tableColumn id="7" xr3:uid="{00000000-0010-0000-0200-000007000000}" name="Source / notes"/>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mpareTable" displayName="CompareTable" ref="A4:F17">
  <autoFilter ref="A4:F17" xr:uid="{00000000-0009-0000-0100-000004000000}"/>
  <tableColumns count="6">
    <tableColumn id="1" xr3:uid="{00000000-0010-0000-0300-000001000000}" name="CPT"/>
    <tableColumn id="2" xr3:uid="{00000000-0010-0000-0300-000002000000}" name="Medicare 2026 Non-Facility $"/>
    <tableColumn id="3" xr3:uid="{00000000-0010-0000-0300-000003000000}" name="SC Medicaid FFS Max $"/>
    <tableColumn id="4" xr3:uid="{00000000-0010-0000-0300-000004000000}" name="Delta (Medicare - Medicaid)"/>
    <tableColumn id="5" xr3:uid="{00000000-0010-0000-0300-000005000000}" name="Delta % of Medicare"/>
    <tableColumn id="6" xr3:uid="{00000000-0010-0000-0300-000006000000}" name="Service Lin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etizeTable" displayName="MonetizeTable" ref="A4:G7">
  <autoFilter ref="A4:G7" xr:uid="{00000000-0009-0000-0100-000005000000}"/>
  <tableColumns count="7">
    <tableColumn id="1" xr3:uid="{00000000-0010-0000-0400-000001000000}" name="Payer / Program"/>
    <tableColumn id="2" xr3:uid="{00000000-0010-0000-0400-000002000000}" name="FFS RPM/CCM CPT payable?"/>
    <tableColumn id="3" xr3:uid="{00000000-0010-0000-0400-000003000000}" name="If not payable, practical monetization route"/>
    <tableColumn id="4" xr3:uid="{00000000-0010-0000-0400-000004000000}" name="How to contract / document"/>
    <tableColumn id="5" xr3:uid="{00000000-0010-0000-0400-000005000000}" name="Key compliance focus"/>
    <tableColumn id="6" xr3:uid="{00000000-0010-0000-0400-000006000000}" name="Best-fit use cases"/>
    <tableColumn id="7" xr3:uid="{00000000-0010-0000-0400-000007000000}" name="Notes / sources"/>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workbookViewId="0">
      <selection sqref="A1:K1"/>
    </sheetView>
  </sheetViews>
  <sheetFormatPr defaultRowHeight="15" x14ac:dyDescent="0.25"/>
  <cols>
    <col min="1" max="1" width="12" customWidth="1"/>
    <col min="2" max="2" width="8" customWidth="1"/>
    <col min="3" max="3" width="34" customWidth="1"/>
    <col min="4" max="4" width="44" customWidth="1"/>
    <col min="5" max="5" width="24" customWidth="1"/>
    <col min="6" max="7" width="18" customWidth="1"/>
    <col min="8" max="8" width="16" customWidth="1"/>
    <col min="9" max="9" width="28" customWidth="1"/>
    <col min="10" max="10" width="24" customWidth="1"/>
    <col min="11" max="11" width="30" customWidth="1"/>
  </cols>
  <sheetData>
    <row r="1" spans="1:11" ht="21" x14ac:dyDescent="0.25">
      <c r="A1" s="19" t="s">
        <v>0</v>
      </c>
      <c r="B1" s="18"/>
      <c r="C1" s="18"/>
      <c r="D1" s="18"/>
      <c r="E1" s="18"/>
      <c r="F1" s="18"/>
      <c r="G1" s="18"/>
      <c r="H1" s="18"/>
      <c r="I1" s="18"/>
      <c r="J1" s="18"/>
      <c r="K1" s="18"/>
    </row>
    <row r="2" spans="1:11" x14ac:dyDescent="0.25">
      <c r="A2" s="17" t="s">
        <v>1</v>
      </c>
      <c r="B2" s="18"/>
      <c r="C2" s="18"/>
      <c r="D2" s="18"/>
      <c r="E2" s="18"/>
      <c r="F2" s="18"/>
      <c r="G2" s="18"/>
      <c r="H2" s="18"/>
      <c r="I2" s="18"/>
      <c r="J2" s="18"/>
      <c r="K2" s="18"/>
    </row>
    <row r="4" spans="1:11" ht="30" x14ac:dyDescent="0.25">
      <c r="A4" s="1" t="s">
        <v>2</v>
      </c>
      <c r="B4" s="1" t="s">
        <v>3</v>
      </c>
      <c r="C4" s="1" t="s">
        <v>4</v>
      </c>
      <c r="D4" s="1" t="s">
        <v>5</v>
      </c>
      <c r="E4" s="1" t="s">
        <v>6</v>
      </c>
      <c r="F4" s="1" t="s">
        <v>7</v>
      </c>
      <c r="G4" s="1" t="s">
        <v>8</v>
      </c>
      <c r="H4" s="1" t="s">
        <v>9</v>
      </c>
      <c r="I4" s="1" t="s">
        <v>10</v>
      </c>
      <c r="J4" s="1" t="s">
        <v>11</v>
      </c>
      <c r="K4" s="1" t="s">
        <v>12</v>
      </c>
    </row>
    <row r="5" spans="1:11" ht="75" x14ac:dyDescent="0.25">
      <c r="A5" s="2" t="s">
        <v>13</v>
      </c>
      <c r="B5" s="2" t="s">
        <v>14</v>
      </c>
      <c r="C5" s="2" t="s">
        <v>15</v>
      </c>
      <c r="D5" s="2" t="s">
        <v>16</v>
      </c>
      <c r="E5" s="2" t="s">
        <v>17</v>
      </c>
      <c r="F5" s="3">
        <v>21.27</v>
      </c>
      <c r="G5" s="3">
        <v>21.27</v>
      </c>
      <c r="H5" s="3">
        <v>17.39</v>
      </c>
      <c r="I5" s="2"/>
      <c r="J5" s="2" t="s">
        <v>18</v>
      </c>
      <c r="K5" s="2" t="s">
        <v>19</v>
      </c>
    </row>
    <row r="6" spans="1:11" ht="75" x14ac:dyDescent="0.25">
      <c r="A6" s="2" t="s">
        <v>13</v>
      </c>
      <c r="B6" s="2" t="s">
        <v>20</v>
      </c>
      <c r="C6" s="2" t="s">
        <v>21</v>
      </c>
      <c r="D6" s="2" t="s">
        <v>22</v>
      </c>
      <c r="E6" s="2" t="s">
        <v>23</v>
      </c>
      <c r="F6" s="3">
        <v>51.88</v>
      </c>
      <c r="G6" s="3">
        <v>51.88</v>
      </c>
      <c r="H6" s="3">
        <v>45.14</v>
      </c>
      <c r="I6" s="2"/>
      <c r="J6" s="2" t="s">
        <v>18</v>
      </c>
      <c r="K6" s="2" t="s">
        <v>19</v>
      </c>
    </row>
    <row r="7" spans="1:11" ht="75" x14ac:dyDescent="0.25">
      <c r="A7" s="2" t="s">
        <v>13</v>
      </c>
      <c r="B7" s="2" t="s">
        <v>24</v>
      </c>
      <c r="C7" s="2" t="s">
        <v>25</v>
      </c>
      <c r="D7" s="2" t="s">
        <v>26</v>
      </c>
      <c r="E7" s="2" t="s">
        <v>27</v>
      </c>
      <c r="F7" s="3">
        <v>50.88</v>
      </c>
      <c r="G7" s="3">
        <v>25.5</v>
      </c>
      <c r="H7" s="3">
        <v>43.92</v>
      </c>
      <c r="I7" s="2"/>
      <c r="J7" s="2" t="s">
        <v>18</v>
      </c>
      <c r="K7" s="2" t="s">
        <v>19</v>
      </c>
    </row>
    <row r="8" spans="1:11" ht="75" x14ac:dyDescent="0.25">
      <c r="A8" s="2" t="s">
        <v>13</v>
      </c>
      <c r="B8" s="2" t="s">
        <v>28</v>
      </c>
      <c r="C8" s="2" t="s">
        <v>29</v>
      </c>
      <c r="D8" s="2" t="s">
        <v>30</v>
      </c>
      <c r="E8" s="2" t="s">
        <v>31</v>
      </c>
      <c r="F8" s="3">
        <v>40.53</v>
      </c>
      <c r="G8" s="3">
        <v>25.5</v>
      </c>
      <c r="H8" s="3">
        <v>35.69</v>
      </c>
      <c r="I8" s="2"/>
      <c r="J8" s="2" t="s">
        <v>18</v>
      </c>
      <c r="K8" s="2" t="s">
        <v>19</v>
      </c>
    </row>
    <row r="9" spans="1:11" ht="75" x14ac:dyDescent="0.25">
      <c r="A9" s="2" t="s">
        <v>13</v>
      </c>
      <c r="B9" s="2" t="s">
        <v>32</v>
      </c>
      <c r="C9" s="2" t="s">
        <v>33</v>
      </c>
      <c r="D9" s="2" t="s">
        <v>34</v>
      </c>
      <c r="E9" s="2" t="s">
        <v>35</v>
      </c>
      <c r="F9" s="3">
        <v>53.89</v>
      </c>
      <c r="G9" s="3">
        <v>45.88</v>
      </c>
      <c r="H9" s="3">
        <v>48.8</v>
      </c>
      <c r="I9" s="2"/>
      <c r="J9" s="2" t="s">
        <v>18</v>
      </c>
      <c r="K9" s="2" t="s">
        <v>19</v>
      </c>
    </row>
    <row r="10" spans="1:11" ht="60" x14ac:dyDescent="0.25">
      <c r="A10" s="2" t="s">
        <v>36</v>
      </c>
      <c r="B10" s="2" t="s">
        <v>37</v>
      </c>
      <c r="C10" s="2" t="s">
        <v>38</v>
      </c>
      <c r="D10" s="2" t="s">
        <v>39</v>
      </c>
      <c r="E10" s="2" t="s">
        <v>40</v>
      </c>
      <c r="F10" s="3">
        <v>64.58</v>
      </c>
      <c r="G10" s="3">
        <v>42.2</v>
      </c>
      <c r="H10" s="3">
        <v>0</v>
      </c>
      <c r="I10" s="2" t="s">
        <v>41</v>
      </c>
      <c r="J10" s="2" t="s">
        <v>18</v>
      </c>
      <c r="K10" s="2" t="s">
        <v>42</v>
      </c>
    </row>
    <row r="11" spans="1:11" ht="60" x14ac:dyDescent="0.25">
      <c r="A11" s="2" t="s">
        <v>36</v>
      </c>
      <c r="B11" s="2" t="s">
        <v>43</v>
      </c>
      <c r="C11" s="2" t="s">
        <v>44</v>
      </c>
      <c r="D11" s="2" t="s">
        <v>45</v>
      </c>
      <c r="E11" s="2" t="s">
        <v>46</v>
      </c>
      <c r="F11" s="3">
        <v>49.33</v>
      </c>
      <c r="G11" s="3">
        <v>29.62</v>
      </c>
      <c r="H11" s="3">
        <v>0</v>
      </c>
      <c r="I11" s="2" t="s">
        <v>41</v>
      </c>
      <c r="J11" s="2" t="s">
        <v>18</v>
      </c>
      <c r="K11" s="2" t="s">
        <v>42</v>
      </c>
    </row>
    <row r="12" spans="1:11" ht="60" x14ac:dyDescent="0.25">
      <c r="A12" s="2" t="s">
        <v>36</v>
      </c>
      <c r="B12" s="2" t="s">
        <v>47</v>
      </c>
      <c r="C12" s="2" t="s">
        <v>48</v>
      </c>
      <c r="D12" s="2" t="s">
        <v>49</v>
      </c>
      <c r="E12" s="2" t="s">
        <v>50</v>
      </c>
      <c r="F12" s="3">
        <v>87.18</v>
      </c>
      <c r="G12" s="3">
        <v>63.47</v>
      </c>
      <c r="H12" s="3">
        <v>0</v>
      </c>
      <c r="I12" s="2" t="s">
        <v>41</v>
      </c>
      <c r="J12" s="2" t="s">
        <v>18</v>
      </c>
      <c r="K12" s="2" t="s">
        <v>42</v>
      </c>
    </row>
    <row r="13" spans="1:11" ht="60" x14ac:dyDescent="0.25">
      <c r="A13" s="2" t="s">
        <v>36</v>
      </c>
      <c r="B13" s="2" t="s">
        <v>51</v>
      </c>
      <c r="C13" s="2" t="s">
        <v>52</v>
      </c>
      <c r="D13" s="2" t="s">
        <v>53</v>
      </c>
      <c r="E13" s="2" t="s">
        <v>54</v>
      </c>
      <c r="F13" s="3">
        <v>61.58</v>
      </c>
      <c r="G13" s="3">
        <v>42.2</v>
      </c>
      <c r="H13" s="3">
        <v>0</v>
      </c>
      <c r="I13" s="2" t="s">
        <v>41</v>
      </c>
      <c r="J13" s="2" t="s">
        <v>18</v>
      </c>
      <c r="K13" s="2" t="s">
        <v>42</v>
      </c>
    </row>
    <row r="14" spans="1:11" ht="60" x14ac:dyDescent="0.25">
      <c r="A14" s="2" t="s">
        <v>36</v>
      </c>
      <c r="B14" s="2" t="s">
        <v>55</v>
      </c>
      <c r="C14" s="2" t="s">
        <v>56</v>
      </c>
      <c r="D14" s="2" t="s">
        <v>57</v>
      </c>
      <c r="E14" s="2" t="s">
        <v>58</v>
      </c>
      <c r="F14" s="3">
        <v>141.41</v>
      </c>
      <c r="G14" s="3">
        <v>76.28</v>
      </c>
      <c r="H14" s="3">
        <v>0</v>
      </c>
      <c r="I14" s="2" t="s">
        <v>41</v>
      </c>
      <c r="J14" s="2" t="s">
        <v>18</v>
      </c>
      <c r="K14" s="2" t="s">
        <v>42</v>
      </c>
    </row>
    <row r="15" spans="1:11" ht="60" x14ac:dyDescent="0.25">
      <c r="A15" s="2" t="s">
        <v>36</v>
      </c>
      <c r="B15" s="2" t="s">
        <v>59</v>
      </c>
      <c r="C15" s="2" t="s">
        <v>60</v>
      </c>
      <c r="D15" s="2" t="s">
        <v>61</v>
      </c>
      <c r="E15" s="2" t="s">
        <v>54</v>
      </c>
      <c r="F15" s="3">
        <v>76.61</v>
      </c>
      <c r="G15" s="3">
        <v>42.2</v>
      </c>
      <c r="H15" s="3">
        <v>0</v>
      </c>
      <c r="I15" s="2" t="s">
        <v>41</v>
      </c>
      <c r="J15" s="2" t="s">
        <v>18</v>
      </c>
      <c r="K15" s="2" t="s">
        <v>42</v>
      </c>
    </row>
    <row r="16" spans="1:11" ht="60" x14ac:dyDescent="0.25">
      <c r="A16" s="2" t="s">
        <v>62</v>
      </c>
      <c r="B16" s="2" t="s">
        <v>63</v>
      </c>
      <c r="C16" s="2" t="s">
        <v>64</v>
      </c>
      <c r="D16" s="2" t="s">
        <v>65</v>
      </c>
      <c r="E16" s="2" t="s">
        <v>66</v>
      </c>
      <c r="F16" s="3">
        <v>215.9</v>
      </c>
      <c r="G16" s="3">
        <v>118.03</v>
      </c>
      <c r="H16" s="3">
        <v>0</v>
      </c>
      <c r="I16" s="2" t="s">
        <v>67</v>
      </c>
      <c r="J16" s="2" t="s">
        <v>18</v>
      </c>
      <c r="K16" s="2" t="s">
        <v>68</v>
      </c>
    </row>
    <row r="17" spans="1:11" ht="60" x14ac:dyDescent="0.25">
      <c r="A17" s="2" t="s">
        <v>62</v>
      </c>
      <c r="B17" s="2" t="s">
        <v>69</v>
      </c>
      <c r="C17" s="2" t="s">
        <v>70</v>
      </c>
      <c r="D17" s="2" t="s">
        <v>71</v>
      </c>
      <c r="E17" s="2" t="s">
        <v>66</v>
      </c>
      <c r="F17" s="3">
        <v>293.27999999999997</v>
      </c>
      <c r="G17" s="3">
        <v>161.01</v>
      </c>
      <c r="H17" s="3">
        <v>0</v>
      </c>
      <c r="I17" s="2" t="s">
        <v>67</v>
      </c>
      <c r="J17" s="2" t="s">
        <v>18</v>
      </c>
      <c r="K17" s="2" t="s">
        <v>68</v>
      </c>
    </row>
  </sheetData>
  <mergeCells count="2">
    <mergeCell ref="A2:K2"/>
    <mergeCell ref="A1:K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workbookViewId="0"/>
  </sheetViews>
  <sheetFormatPr defaultRowHeight="15" x14ac:dyDescent="0.25"/>
  <cols>
    <col min="1" max="1" width="6" customWidth="1"/>
    <col min="2" max="2" width="10" customWidth="1"/>
    <col min="3" max="5" width="8" customWidth="1"/>
    <col min="6" max="6" width="16" customWidth="1"/>
    <col min="7" max="7" width="14" customWidth="1"/>
    <col min="8" max="8" width="34" customWidth="1"/>
  </cols>
  <sheetData>
    <row r="1" spans="1:8" ht="21" x14ac:dyDescent="0.35">
      <c r="A1" s="20" t="s">
        <v>72</v>
      </c>
      <c r="B1" s="18"/>
      <c r="C1" s="18"/>
      <c r="D1" s="18"/>
      <c r="E1" s="18"/>
      <c r="F1" s="18"/>
      <c r="G1" s="18"/>
      <c r="H1" s="18"/>
    </row>
    <row r="2" spans="1:8" x14ac:dyDescent="0.25">
      <c r="A2" s="17" t="s">
        <v>73</v>
      </c>
      <c r="B2" s="18"/>
      <c r="C2" s="18"/>
      <c r="D2" s="18"/>
      <c r="E2" s="18"/>
      <c r="F2" s="18"/>
      <c r="G2" s="18"/>
      <c r="H2" s="18"/>
    </row>
    <row r="4" spans="1:8" ht="30" x14ac:dyDescent="0.25">
      <c r="A4" s="1" t="s">
        <v>74</v>
      </c>
      <c r="B4" s="1" t="s">
        <v>75</v>
      </c>
      <c r="C4" s="1" t="s">
        <v>76</v>
      </c>
      <c r="D4" s="1" t="s">
        <v>3</v>
      </c>
      <c r="E4" s="1" t="s">
        <v>77</v>
      </c>
      <c r="F4" s="1" t="s">
        <v>78</v>
      </c>
      <c r="G4" s="1" t="s">
        <v>79</v>
      </c>
      <c r="H4" s="1" t="s">
        <v>80</v>
      </c>
    </row>
    <row r="5" spans="1:8" ht="30" x14ac:dyDescent="0.25">
      <c r="A5" s="2">
        <v>2026</v>
      </c>
      <c r="B5" s="2">
        <v>3402</v>
      </c>
      <c r="C5" s="2">
        <v>2</v>
      </c>
      <c r="D5" s="2" t="s">
        <v>32</v>
      </c>
      <c r="E5" s="2"/>
      <c r="F5" s="3">
        <v>53.89</v>
      </c>
      <c r="G5" s="3">
        <v>45.88</v>
      </c>
      <c r="H5" s="2" t="s">
        <v>81</v>
      </c>
    </row>
    <row r="6" spans="1:8" ht="30" x14ac:dyDescent="0.25">
      <c r="A6" s="2">
        <v>2026</v>
      </c>
      <c r="B6" s="2">
        <v>3402</v>
      </c>
      <c r="C6" s="2">
        <v>2</v>
      </c>
      <c r="D6" s="2" t="s">
        <v>51</v>
      </c>
      <c r="E6" s="2"/>
      <c r="F6" s="3">
        <v>61.58</v>
      </c>
      <c r="G6" s="3">
        <v>42.2</v>
      </c>
      <c r="H6" s="2" t="s">
        <v>81</v>
      </c>
    </row>
    <row r="7" spans="1:8" ht="30" x14ac:dyDescent="0.25">
      <c r="A7" s="2">
        <v>2026</v>
      </c>
      <c r="B7" s="2">
        <v>3402</v>
      </c>
      <c r="C7" s="2">
        <v>2</v>
      </c>
      <c r="D7" s="2" t="s">
        <v>43</v>
      </c>
      <c r="E7" s="2"/>
      <c r="F7" s="3">
        <v>49.33</v>
      </c>
      <c r="G7" s="3">
        <v>29.62</v>
      </c>
      <c r="H7" s="2" t="s">
        <v>81</v>
      </c>
    </row>
    <row r="8" spans="1:8" ht="30" x14ac:dyDescent="0.25">
      <c r="A8" s="2">
        <v>2026</v>
      </c>
      <c r="B8" s="2">
        <v>3402</v>
      </c>
      <c r="C8" s="2">
        <v>2</v>
      </c>
      <c r="D8" s="2" t="s">
        <v>14</v>
      </c>
      <c r="E8" s="2"/>
      <c r="F8" s="3">
        <v>21.27</v>
      </c>
      <c r="G8" s="3">
        <v>21.27</v>
      </c>
      <c r="H8" s="2" t="s">
        <v>81</v>
      </c>
    </row>
    <row r="9" spans="1:8" ht="30" x14ac:dyDescent="0.25">
      <c r="A9" s="2">
        <v>2026</v>
      </c>
      <c r="B9" s="2">
        <v>3402</v>
      </c>
      <c r="C9" s="2">
        <v>2</v>
      </c>
      <c r="D9" s="2" t="s">
        <v>20</v>
      </c>
      <c r="E9" s="2"/>
      <c r="F9" s="3">
        <v>51.88</v>
      </c>
      <c r="G9" s="3">
        <v>51.88</v>
      </c>
      <c r="H9" s="2" t="s">
        <v>81</v>
      </c>
    </row>
    <row r="10" spans="1:8" ht="30" x14ac:dyDescent="0.25">
      <c r="A10" s="2">
        <v>2026</v>
      </c>
      <c r="B10" s="2">
        <v>3402</v>
      </c>
      <c r="C10" s="2">
        <v>2</v>
      </c>
      <c r="D10" s="2" t="s">
        <v>24</v>
      </c>
      <c r="E10" s="2"/>
      <c r="F10" s="3">
        <v>50.88</v>
      </c>
      <c r="G10" s="3">
        <v>25.5</v>
      </c>
      <c r="H10" s="2" t="s">
        <v>81</v>
      </c>
    </row>
    <row r="11" spans="1:8" ht="30" x14ac:dyDescent="0.25">
      <c r="A11" s="2">
        <v>2026</v>
      </c>
      <c r="B11" s="2">
        <v>3402</v>
      </c>
      <c r="C11" s="2">
        <v>2</v>
      </c>
      <c r="D11" s="2" t="s">
        <v>28</v>
      </c>
      <c r="E11" s="2"/>
      <c r="F11" s="3">
        <v>40.53</v>
      </c>
      <c r="G11" s="3">
        <v>25.5</v>
      </c>
      <c r="H11" s="2" t="s">
        <v>81</v>
      </c>
    </row>
    <row r="12" spans="1:8" ht="30" x14ac:dyDescent="0.25">
      <c r="A12" s="2">
        <v>2026</v>
      </c>
      <c r="B12" s="2">
        <v>3402</v>
      </c>
      <c r="C12" s="2">
        <v>2</v>
      </c>
      <c r="D12" s="2" t="s">
        <v>55</v>
      </c>
      <c r="E12" s="2"/>
      <c r="F12" s="3">
        <v>141.41</v>
      </c>
      <c r="G12" s="3">
        <v>76.28</v>
      </c>
      <c r="H12" s="2" t="s">
        <v>81</v>
      </c>
    </row>
    <row r="13" spans="1:8" ht="30" x14ac:dyDescent="0.25">
      <c r="A13" s="2">
        <v>2026</v>
      </c>
      <c r="B13" s="2">
        <v>3402</v>
      </c>
      <c r="C13" s="2">
        <v>2</v>
      </c>
      <c r="D13" s="2" t="s">
        <v>59</v>
      </c>
      <c r="E13" s="2"/>
      <c r="F13" s="3">
        <v>76.61</v>
      </c>
      <c r="G13" s="3">
        <v>42.2</v>
      </c>
      <c r="H13" s="2" t="s">
        <v>81</v>
      </c>
    </row>
    <row r="14" spans="1:8" ht="30" x14ac:dyDescent="0.25">
      <c r="A14" s="2">
        <v>2026</v>
      </c>
      <c r="B14" s="2">
        <v>3402</v>
      </c>
      <c r="C14" s="2">
        <v>2</v>
      </c>
      <c r="D14" s="2" t="s">
        <v>37</v>
      </c>
      <c r="E14" s="2"/>
      <c r="F14" s="3">
        <v>64.58</v>
      </c>
      <c r="G14" s="3">
        <v>42.2</v>
      </c>
      <c r="H14" s="2" t="s">
        <v>81</v>
      </c>
    </row>
    <row r="15" spans="1:8" ht="30" x14ac:dyDescent="0.25">
      <c r="A15" s="2">
        <v>2026</v>
      </c>
      <c r="B15" s="2">
        <v>3402</v>
      </c>
      <c r="C15" s="2">
        <v>2</v>
      </c>
      <c r="D15" s="2" t="s">
        <v>47</v>
      </c>
      <c r="E15" s="2"/>
      <c r="F15" s="3">
        <v>87.18</v>
      </c>
      <c r="G15" s="3">
        <v>63.47</v>
      </c>
      <c r="H15" s="2" t="s">
        <v>81</v>
      </c>
    </row>
    <row r="16" spans="1:8" ht="30" x14ac:dyDescent="0.25">
      <c r="A16" s="2">
        <v>2026</v>
      </c>
      <c r="B16" s="2">
        <v>3402</v>
      </c>
      <c r="C16" s="2">
        <v>2</v>
      </c>
      <c r="D16" s="2" t="s">
        <v>63</v>
      </c>
      <c r="E16" s="2"/>
      <c r="F16" s="3">
        <v>215.9</v>
      </c>
      <c r="G16" s="3">
        <v>118.03</v>
      </c>
      <c r="H16" s="2" t="s">
        <v>81</v>
      </c>
    </row>
    <row r="17" spans="1:8" ht="30" x14ac:dyDescent="0.25">
      <c r="A17" s="2">
        <v>2026</v>
      </c>
      <c r="B17" s="2">
        <v>3402</v>
      </c>
      <c r="C17" s="2">
        <v>2</v>
      </c>
      <c r="D17" s="2" t="s">
        <v>69</v>
      </c>
      <c r="E17" s="2"/>
      <c r="F17" s="3">
        <v>293.27999999999997</v>
      </c>
      <c r="G17" s="3">
        <v>161.01</v>
      </c>
      <c r="H17" s="2" t="s">
        <v>81</v>
      </c>
    </row>
  </sheetData>
  <mergeCells count="2">
    <mergeCell ref="A2:H2"/>
    <mergeCell ref="A1:H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workbookViewId="0"/>
  </sheetViews>
  <sheetFormatPr defaultRowHeight="15" x14ac:dyDescent="0.25"/>
  <cols>
    <col min="1" max="1" width="12" customWidth="1"/>
    <col min="2" max="2" width="8" customWidth="1"/>
    <col min="3" max="3" width="32" customWidth="1"/>
    <col min="4" max="4" width="44" customWidth="1"/>
    <col min="5" max="5" width="14" customWidth="1"/>
    <col min="6" max="6" width="18" customWidth="1"/>
    <col min="7" max="7" width="30" customWidth="1"/>
  </cols>
  <sheetData>
    <row r="1" spans="1:7" ht="21" x14ac:dyDescent="0.35">
      <c r="A1" s="20" t="s">
        <v>82</v>
      </c>
      <c r="B1" s="18"/>
      <c r="C1" s="18"/>
      <c r="D1" s="18"/>
      <c r="E1" s="18"/>
      <c r="F1" s="18"/>
      <c r="G1" s="18"/>
    </row>
    <row r="2" spans="1:7" x14ac:dyDescent="0.25">
      <c r="A2" s="17" t="s">
        <v>83</v>
      </c>
      <c r="B2" s="18"/>
      <c r="C2" s="18"/>
      <c r="D2" s="18"/>
      <c r="E2" s="18"/>
      <c r="F2" s="18"/>
      <c r="G2" s="18"/>
    </row>
    <row r="4" spans="1:7" ht="30" x14ac:dyDescent="0.25">
      <c r="A4" s="1" t="s">
        <v>2</v>
      </c>
      <c r="B4" s="1" t="s">
        <v>3</v>
      </c>
      <c r="C4" s="1" t="s">
        <v>84</v>
      </c>
      <c r="D4" s="1" t="s">
        <v>85</v>
      </c>
      <c r="E4" s="1" t="s">
        <v>86</v>
      </c>
      <c r="F4" s="1" t="s">
        <v>87</v>
      </c>
      <c r="G4" s="1" t="s">
        <v>88</v>
      </c>
    </row>
    <row r="5" spans="1:7" ht="60" x14ac:dyDescent="0.25">
      <c r="A5" s="2" t="s">
        <v>13</v>
      </c>
      <c r="B5" s="2" t="s">
        <v>14</v>
      </c>
      <c r="C5" s="2" t="s">
        <v>15</v>
      </c>
      <c r="D5" s="2" t="s">
        <v>16</v>
      </c>
      <c r="E5" s="2" t="s">
        <v>89</v>
      </c>
      <c r="F5" s="3">
        <v>17.39</v>
      </c>
      <c r="G5" s="2" t="s">
        <v>90</v>
      </c>
    </row>
    <row r="6" spans="1:7" ht="60" x14ac:dyDescent="0.25">
      <c r="A6" s="2" t="s">
        <v>13</v>
      </c>
      <c r="B6" s="2" t="s">
        <v>20</v>
      </c>
      <c r="C6" s="2" t="s">
        <v>21</v>
      </c>
      <c r="D6" s="2" t="s">
        <v>22</v>
      </c>
      <c r="E6" s="2" t="s">
        <v>89</v>
      </c>
      <c r="F6" s="3">
        <v>45.14</v>
      </c>
      <c r="G6" s="2" t="s">
        <v>90</v>
      </c>
    </row>
    <row r="7" spans="1:7" ht="60" x14ac:dyDescent="0.25">
      <c r="A7" s="2" t="s">
        <v>13</v>
      </c>
      <c r="B7" s="2" t="s">
        <v>24</v>
      </c>
      <c r="C7" s="2" t="s">
        <v>25</v>
      </c>
      <c r="D7" s="2" t="s">
        <v>26</v>
      </c>
      <c r="E7" s="2" t="s">
        <v>89</v>
      </c>
      <c r="F7" s="3">
        <v>43.92</v>
      </c>
      <c r="G7" s="2" t="s">
        <v>90</v>
      </c>
    </row>
    <row r="8" spans="1:7" ht="60" x14ac:dyDescent="0.25">
      <c r="A8" s="2" t="s">
        <v>13</v>
      </c>
      <c r="B8" s="2" t="s">
        <v>28</v>
      </c>
      <c r="C8" s="2" t="s">
        <v>29</v>
      </c>
      <c r="D8" s="2" t="s">
        <v>30</v>
      </c>
      <c r="E8" s="2" t="s">
        <v>89</v>
      </c>
      <c r="F8" s="3">
        <v>35.69</v>
      </c>
      <c r="G8" s="2" t="s">
        <v>90</v>
      </c>
    </row>
    <row r="9" spans="1:7" ht="60" x14ac:dyDescent="0.25">
      <c r="A9" s="2" t="s">
        <v>13</v>
      </c>
      <c r="B9" s="2" t="s">
        <v>32</v>
      </c>
      <c r="C9" s="2" t="s">
        <v>33</v>
      </c>
      <c r="D9" s="2" t="s">
        <v>34</v>
      </c>
      <c r="E9" s="2" t="s">
        <v>89</v>
      </c>
      <c r="F9" s="3">
        <v>48.8</v>
      </c>
      <c r="G9" s="2" t="s">
        <v>90</v>
      </c>
    </row>
    <row r="10" spans="1:7" ht="75" x14ac:dyDescent="0.25">
      <c r="A10" s="2" t="s">
        <v>36</v>
      </c>
      <c r="B10" s="2" t="s">
        <v>37</v>
      </c>
      <c r="C10" s="2" t="s">
        <v>38</v>
      </c>
      <c r="D10" s="2" t="s">
        <v>39</v>
      </c>
      <c r="E10" s="2" t="s">
        <v>91</v>
      </c>
      <c r="F10" s="3">
        <v>0</v>
      </c>
      <c r="G10" s="2" t="s">
        <v>92</v>
      </c>
    </row>
    <row r="11" spans="1:7" ht="75" x14ac:dyDescent="0.25">
      <c r="A11" s="2" t="s">
        <v>36</v>
      </c>
      <c r="B11" s="2" t="s">
        <v>43</v>
      </c>
      <c r="C11" s="2" t="s">
        <v>44</v>
      </c>
      <c r="D11" s="2" t="s">
        <v>45</v>
      </c>
      <c r="E11" s="2" t="s">
        <v>91</v>
      </c>
      <c r="F11" s="3">
        <v>0</v>
      </c>
      <c r="G11" s="2" t="s">
        <v>92</v>
      </c>
    </row>
    <row r="12" spans="1:7" ht="75" x14ac:dyDescent="0.25">
      <c r="A12" s="2" t="s">
        <v>36</v>
      </c>
      <c r="B12" s="2" t="s">
        <v>47</v>
      </c>
      <c r="C12" s="2" t="s">
        <v>48</v>
      </c>
      <c r="D12" s="2" t="s">
        <v>49</v>
      </c>
      <c r="E12" s="2" t="s">
        <v>91</v>
      </c>
      <c r="F12" s="3">
        <v>0</v>
      </c>
      <c r="G12" s="2" t="s">
        <v>92</v>
      </c>
    </row>
    <row r="13" spans="1:7" ht="75" x14ac:dyDescent="0.25">
      <c r="A13" s="2" t="s">
        <v>36</v>
      </c>
      <c r="B13" s="2" t="s">
        <v>51</v>
      </c>
      <c r="C13" s="2" t="s">
        <v>52</v>
      </c>
      <c r="D13" s="2" t="s">
        <v>53</v>
      </c>
      <c r="E13" s="2" t="s">
        <v>91</v>
      </c>
      <c r="F13" s="3">
        <v>0</v>
      </c>
      <c r="G13" s="2" t="s">
        <v>92</v>
      </c>
    </row>
    <row r="14" spans="1:7" ht="75" x14ac:dyDescent="0.25">
      <c r="A14" s="2" t="s">
        <v>36</v>
      </c>
      <c r="B14" s="2" t="s">
        <v>55</v>
      </c>
      <c r="C14" s="2" t="s">
        <v>56</v>
      </c>
      <c r="D14" s="2" t="s">
        <v>57</v>
      </c>
      <c r="E14" s="2" t="s">
        <v>91</v>
      </c>
      <c r="F14" s="3">
        <v>0</v>
      </c>
      <c r="G14" s="2" t="s">
        <v>92</v>
      </c>
    </row>
    <row r="15" spans="1:7" ht="75" x14ac:dyDescent="0.25">
      <c r="A15" s="2" t="s">
        <v>36</v>
      </c>
      <c r="B15" s="2" t="s">
        <v>59</v>
      </c>
      <c r="C15" s="2" t="s">
        <v>60</v>
      </c>
      <c r="D15" s="2" t="s">
        <v>61</v>
      </c>
      <c r="E15" s="2" t="s">
        <v>91</v>
      </c>
      <c r="F15" s="3">
        <v>0</v>
      </c>
      <c r="G15" s="2" t="s">
        <v>92</v>
      </c>
    </row>
    <row r="16" spans="1:7" ht="75" x14ac:dyDescent="0.25">
      <c r="A16" s="2" t="s">
        <v>62</v>
      </c>
      <c r="B16" s="2" t="s">
        <v>63</v>
      </c>
      <c r="C16" s="2" t="s">
        <v>64</v>
      </c>
      <c r="D16" s="2" t="s">
        <v>65</v>
      </c>
      <c r="E16" s="2" t="s">
        <v>91</v>
      </c>
      <c r="F16" s="3">
        <v>0</v>
      </c>
      <c r="G16" s="2" t="s">
        <v>92</v>
      </c>
    </row>
    <row r="17" spans="1:7" ht="75" x14ac:dyDescent="0.25">
      <c r="A17" s="2" t="s">
        <v>62</v>
      </c>
      <c r="B17" s="2" t="s">
        <v>69</v>
      </c>
      <c r="C17" s="2" t="s">
        <v>70</v>
      </c>
      <c r="D17" s="2" t="s">
        <v>71</v>
      </c>
      <c r="E17" s="2" t="s">
        <v>91</v>
      </c>
      <c r="F17" s="3">
        <v>0</v>
      </c>
      <c r="G17" s="2" t="s">
        <v>92</v>
      </c>
    </row>
  </sheetData>
  <mergeCells count="2">
    <mergeCell ref="A2:G2"/>
    <mergeCell ref="A1:G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workbookViewId="0"/>
  </sheetViews>
  <sheetFormatPr defaultRowHeight="15" x14ac:dyDescent="0.25"/>
  <cols>
    <col min="1" max="1" width="8" customWidth="1"/>
    <col min="2" max="2" width="22" customWidth="1"/>
    <col min="3" max="3" width="18" customWidth="1"/>
    <col min="4" max="4" width="20" customWidth="1"/>
    <col min="5" max="5" width="16" customWidth="1"/>
    <col min="6" max="6" width="10" customWidth="1"/>
  </cols>
  <sheetData>
    <row r="1" spans="1:6" ht="21" x14ac:dyDescent="0.35">
      <c r="A1" s="20" t="s">
        <v>93</v>
      </c>
      <c r="B1" s="18"/>
      <c r="C1" s="18"/>
      <c r="D1" s="18"/>
      <c r="E1" s="18"/>
      <c r="F1" s="18"/>
    </row>
    <row r="2" spans="1:6" x14ac:dyDescent="0.25">
      <c r="A2" s="17" t="s">
        <v>94</v>
      </c>
      <c r="B2" s="18"/>
      <c r="C2" s="18"/>
      <c r="D2" s="18"/>
      <c r="E2" s="18"/>
      <c r="F2" s="18"/>
    </row>
    <row r="4" spans="1:6" ht="30" x14ac:dyDescent="0.25">
      <c r="A4" s="1" t="s">
        <v>3</v>
      </c>
      <c r="B4" s="1" t="s">
        <v>95</v>
      </c>
      <c r="C4" s="1" t="s">
        <v>9</v>
      </c>
      <c r="D4" s="1" t="s">
        <v>96</v>
      </c>
      <c r="E4" s="1" t="s">
        <v>97</v>
      </c>
      <c r="F4" s="1" t="s">
        <v>2</v>
      </c>
    </row>
    <row r="5" spans="1:6" x14ac:dyDescent="0.25">
      <c r="A5" s="2" t="s">
        <v>14</v>
      </c>
      <c r="B5" s="3">
        <f>Summary_All_Codes!F5</f>
        <v>21.27</v>
      </c>
      <c r="C5" s="3">
        <f>SD_Medicaid_FFS!F5</f>
        <v>17.39</v>
      </c>
      <c r="D5" s="3">
        <f t="shared" ref="D5:D17" si="0">IF(C5="","",B5-C5)</f>
        <v>3.879999999999999</v>
      </c>
      <c r="E5" s="5">
        <f t="shared" ref="E5:E17" si="1">IF(B5=0,"",D5/B5)</f>
        <v>0.18241654913023034</v>
      </c>
      <c r="F5" s="2" t="s">
        <v>13</v>
      </c>
    </row>
    <row r="6" spans="1:6" x14ac:dyDescent="0.25">
      <c r="A6" s="2" t="s">
        <v>20</v>
      </c>
      <c r="B6" s="3">
        <f>Summary_All_Codes!F6</f>
        <v>51.88</v>
      </c>
      <c r="C6" s="3">
        <f>SD_Medicaid_FFS!F6</f>
        <v>45.14</v>
      </c>
      <c r="D6" s="3">
        <f t="shared" si="0"/>
        <v>6.740000000000002</v>
      </c>
      <c r="E6" s="5">
        <f t="shared" si="1"/>
        <v>0.12991518889745571</v>
      </c>
      <c r="F6" s="2" t="s">
        <v>13</v>
      </c>
    </row>
    <row r="7" spans="1:6" x14ac:dyDescent="0.25">
      <c r="A7" s="2" t="s">
        <v>24</v>
      </c>
      <c r="B7" s="3">
        <f>Summary_All_Codes!F7</f>
        <v>50.88</v>
      </c>
      <c r="C7" s="3">
        <f>SD_Medicaid_FFS!F7</f>
        <v>43.92</v>
      </c>
      <c r="D7" s="3">
        <f t="shared" si="0"/>
        <v>6.9600000000000009</v>
      </c>
      <c r="E7" s="5">
        <f t="shared" si="1"/>
        <v>0.13679245283018868</v>
      </c>
      <c r="F7" s="2" t="s">
        <v>13</v>
      </c>
    </row>
    <row r="8" spans="1:6" x14ac:dyDescent="0.25">
      <c r="A8" s="2" t="s">
        <v>28</v>
      </c>
      <c r="B8" s="3">
        <f>Summary_All_Codes!F8</f>
        <v>40.53</v>
      </c>
      <c r="C8" s="3">
        <f>SD_Medicaid_FFS!F8</f>
        <v>35.69</v>
      </c>
      <c r="D8" s="3">
        <f t="shared" si="0"/>
        <v>4.8400000000000034</v>
      </c>
      <c r="E8" s="5">
        <f t="shared" si="1"/>
        <v>0.11941771527263763</v>
      </c>
      <c r="F8" s="2" t="s">
        <v>13</v>
      </c>
    </row>
    <row r="9" spans="1:6" x14ac:dyDescent="0.25">
      <c r="A9" s="2" t="s">
        <v>32</v>
      </c>
      <c r="B9" s="3">
        <f>Summary_All_Codes!F9</f>
        <v>53.89</v>
      </c>
      <c r="C9" s="3">
        <f>SD_Medicaid_FFS!F9</f>
        <v>48.8</v>
      </c>
      <c r="D9" s="3">
        <f t="shared" si="0"/>
        <v>5.0900000000000034</v>
      </c>
      <c r="E9" s="5">
        <f t="shared" si="1"/>
        <v>9.4451660790499228E-2</v>
      </c>
      <c r="F9" s="2" t="s">
        <v>13</v>
      </c>
    </row>
    <row r="10" spans="1:6" x14ac:dyDescent="0.25">
      <c r="A10" s="2" t="s">
        <v>37</v>
      </c>
      <c r="B10" s="3">
        <f>Summary_All_Codes!F10</f>
        <v>64.58</v>
      </c>
      <c r="C10" s="3">
        <f>SD_Medicaid_FFS!F10</f>
        <v>0</v>
      </c>
      <c r="D10" s="3">
        <f t="shared" si="0"/>
        <v>64.58</v>
      </c>
      <c r="E10" s="5">
        <f t="shared" si="1"/>
        <v>1</v>
      </c>
      <c r="F10" s="2" t="s">
        <v>36</v>
      </c>
    </row>
    <row r="11" spans="1:6" x14ac:dyDescent="0.25">
      <c r="A11" s="2" t="s">
        <v>43</v>
      </c>
      <c r="B11" s="3">
        <f>Summary_All_Codes!F11</f>
        <v>49.33</v>
      </c>
      <c r="C11" s="3">
        <f>SD_Medicaid_FFS!F11</f>
        <v>0</v>
      </c>
      <c r="D11" s="3">
        <f t="shared" si="0"/>
        <v>49.33</v>
      </c>
      <c r="E11" s="5">
        <f t="shared" si="1"/>
        <v>1</v>
      </c>
      <c r="F11" s="2" t="s">
        <v>36</v>
      </c>
    </row>
    <row r="12" spans="1:6" x14ac:dyDescent="0.25">
      <c r="A12" s="2" t="s">
        <v>47</v>
      </c>
      <c r="B12" s="3">
        <f>Summary_All_Codes!F12</f>
        <v>87.18</v>
      </c>
      <c r="C12" s="3">
        <f>SD_Medicaid_FFS!F12</f>
        <v>0</v>
      </c>
      <c r="D12" s="3">
        <f t="shared" si="0"/>
        <v>87.18</v>
      </c>
      <c r="E12" s="5">
        <f t="shared" si="1"/>
        <v>1</v>
      </c>
      <c r="F12" s="2" t="s">
        <v>36</v>
      </c>
    </row>
    <row r="13" spans="1:6" x14ac:dyDescent="0.25">
      <c r="A13" s="2" t="s">
        <v>51</v>
      </c>
      <c r="B13" s="3">
        <f>Summary_All_Codes!F13</f>
        <v>61.58</v>
      </c>
      <c r="C13" s="3">
        <f>SD_Medicaid_FFS!F13</f>
        <v>0</v>
      </c>
      <c r="D13" s="3">
        <f t="shared" si="0"/>
        <v>61.58</v>
      </c>
      <c r="E13" s="5">
        <f t="shared" si="1"/>
        <v>1</v>
      </c>
      <c r="F13" s="2" t="s">
        <v>36</v>
      </c>
    </row>
    <row r="14" spans="1:6" x14ac:dyDescent="0.25">
      <c r="A14" s="2" t="s">
        <v>55</v>
      </c>
      <c r="B14" s="3">
        <f>Summary_All_Codes!F14</f>
        <v>141.41</v>
      </c>
      <c r="C14" s="3">
        <f>SD_Medicaid_FFS!F14</f>
        <v>0</v>
      </c>
      <c r="D14" s="3">
        <f t="shared" si="0"/>
        <v>141.41</v>
      </c>
      <c r="E14" s="5">
        <f t="shared" si="1"/>
        <v>1</v>
      </c>
      <c r="F14" s="2" t="s">
        <v>36</v>
      </c>
    </row>
    <row r="15" spans="1:6" x14ac:dyDescent="0.25">
      <c r="A15" s="2" t="s">
        <v>59</v>
      </c>
      <c r="B15" s="3">
        <f>Summary_All_Codes!F15</f>
        <v>76.61</v>
      </c>
      <c r="C15" s="3">
        <f>SD_Medicaid_FFS!F15</f>
        <v>0</v>
      </c>
      <c r="D15" s="3">
        <f t="shared" si="0"/>
        <v>76.61</v>
      </c>
      <c r="E15" s="5">
        <f t="shared" si="1"/>
        <v>1</v>
      </c>
      <c r="F15" s="2" t="s">
        <v>36</v>
      </c>
    </row>
    <row r="16" spans="1:6" x14ac:dyDescent="0.25">
      <c r="A16" s="2" t="s">
        <v>63</v>
      </c>
      <c r="B16" s="3">
        <f>Summary_All_Codes!F16</f>
        <v>215.9</v>
      </c>
      <c r="C16" s="3">
        <f>SD_Medicaid_FFS!F16</f>
        <v>0</v>
      </c>
      <c r="D16" s="3">
        <f t="shared" si="0"/>
        <v>215.9</v>
      </c>
      <c r="E16" s="5">
        <f t="shared" si="1"/>
        <v>1</v>
      </c>
      <c r="F16" s="2" t="s">
        <v>62</v>
      </c>
    </row>
    <row r="17" spans="1:6" x14ac:dyDescent="0.25">
      <c r="A17" s="2" t="s">
        <v>69</v>
      </c>
      <c r="B17" s="3">
        <f>Summary_All_Codes!F17</f>
        <v>293.27999999999997</v>
      </c>
      <c r="C17" s="3">
        <f>SD_Medicaid_FFS!F17</f>
        <v>0</v>
      </c>
      <c r="D17" s="3">
        <f t="shared" si="0"/>
        <v>293.27999999999997</v>
      </c>
      <c r="E17" s="5">
        <f t="shared" si="1"/>
        <v>1</v>
      </c>
      <c r="F17" s="2" t="s">
        <v>62</v>
      </c>
    </row>
  </sheetData>
  <mergeCells count="2">
    <mergeCell ref="A2:F2"/>
    <mergeCell ref="A1:F1"/>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
  <sheetViews>
    <sheetView workbookViewId="0"/>
  </sheetViews>
  <sheetFormatPr defaultRowHeight="15" x14ac:dyDescent="0.25"/>
  <cols>
    <col min="1" max="1" width="22" customWidth="1"/>
    <col min="2" max="2" width="18" customWidth="1"/>
    <col min="3" max="3" width="34" customWidth="1"/>
    <col min="4" max="4" width="32" customWidth="1"/>
    <col min="5" max="6" width="22" customWidth="1"/>
    <col min="7" max="7" width="26" customWidth="1"/>
  </cols>
  <sheetData>
    <row r="1" spans="1:7" ht="21" x14ac:dyDescent="0.35">
      <c r="A1" s="20" t="s">
        <v>98</v>
      </c>
      <c r="B1" s="18"/>
      <c r="C1" s="18"/>
      <c r="D1" s="18"/>
      <c r="E1" s="18"/>
      <c r="F1" s="18"/>
      <c r="G1" s="18"/>
    </row>
    <row r="2" spans="1:7" x14ac:dyDescent="0.25">
      <c r="A2" s="17" t="s">
        <v>99</v>
      </c>
      <c r="B2" s="18"/>
      <c r="C2" s="18"/>
      <c r="D2" s="18"/>
      <c r="E2" s="18"/>
      <c r="F2" s="18"/>
      <c r="G2" s="18"/>
    </row>
    <row r="4" spans="1:7" ht="30" x14ac:dyDescent="0.25">
      <c r="A4" s="1" t="s">
        <v>100</v>
      </c>
      <c r="B4" s="1" t="s">
        <v>101</v>
      </c>
      <c r="C4" s="1" t="s">
        <v>102</v>
      </c>
      <c r="D4" s="1" t="s">
        <v>103</v>
      </c>
      <c r="E4" s="1" t="s">
        <v>104</v>
      </c>
      <c r="F4" s="1" t="s">
        <v>105</v>
      </c>
      <c r="G4" s="1" t="s">
        <v>106</v>
      </c>
    </row>
    <row r="5" spans="1:7" ht="105" x14ac:dyDescent="0.25">
      <c r="A5" s="2" t="s">
        <v>107</v>
      </c>
      <c r="B5" s="2" t="s">
        <v>108</v>
      </c>
      <c r="C5" s="2" t="s">
        <v>109</v>
      </c>
      <c r="D5" s="2" t="s">
        <v>110</v>
      </c>
      <c r="E5" s="2" t="s">
        <v>111</v>
      </c>
      <c r="F5" s="2" t="s">
        <v>112</v>
      </c>
      <c r="G5" s="2" t="s">
        <v>113</v>
      </c>
    </row>
    <row r="6" spans="1:7" ht="75" x14ac:dyDescent="0.25">
      <c r="A6" s="2" t="s">
        <v>114</v>
      </c>
      <c r="B6" s="2" t="s">
        <v>115</v>
      </c>
      <c r="C6" s="2" t="s">
        <v>116</v>
      </c>
      <c r="D6" s="2" t="s">
        <v>117</v>
      </c>
      <c r="E6" s="2" t="s">
        <v>118</v>
      </c>
      <c r="F6" s="2" t="s">
        <v>119</v>
      </c>
      <c r="G6" s="2" t="s">
        <v>120</v>
      </c>
    </row>
    <row r="7" spans="1:7" ht="120" x14ac:dyDescent="0.25">
      <c r="A7" s="2" t="s">
        <v>121</v>
      </c>
      <c r="B7" s="2" t="s">
        <v>122</v>
      </c>
      <c r="C7" s="2" t="s">
        <v>123</v>
      </c>
      <c r="D7" s="2" t="s">
        <v>124</v>
      </c>
      <c r="E7" s="2" t="s">
        <v>125</v>
      </c>
      <c r="F7" s="2" t="s">
        <v>126</v>
      </c>
      <c r="G7" s="2" t="s">
        <v>127</v>
      </c>
    </row>
  </sheetData>
  <mergeCells count="2">
    <mergeCell ref="A2:G2"/>
    <mergeCell ref="A1:G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2"/>
  <sheetViews>
    <sheetView workbookViewId="0"/>
  </sheetViews>
  <sheetFormatPr defaultRowHeight="15" x14ac:dyDescent="0.25"/>
  <cols>
    <col min="1" max="1" width="26" customWidth="1"/>
    <col min="2" max="2" width="28" customWidth="1"/>
    <col min="3" max="4" width="14" customWidth="1"/>
    <col min="5" max="5" width="18" customWidth="1"/>
    <col min="6" max="6" width="30" customWidth="1"/>
    <col min="7" max="8" width="2" customWidth="1"/>
  </cols>
  <sheetData>
    <row r="1" spans="1:8" ht="21" x14ac:dyDescent="0.35">
      <c r="A1" s="20" t="s">
        <v>128</v>
      </c>
      <c r="B1" s="18"/>
      <c r="C1" s="18"/>
      <c r="D1" s="18"/>
      <c r="E1" s="18"/>
      <c r="F1" s="18"/>
      <c r="G1" s="18"/>
      <c r="H1" s="18"/>
    </row>
    <row r="2" spans="1:8" x14ac:dyDescent="0.25">
      <c r="A2" s="17" t="s">
        <v>129</v>
      </c>
      <c r="B2" s="18"/>
      <c r="C2" s="18"/>
      <c r="D2" s="18"/>
      <c r="E2" s="18"/>
      <c r="F2" s="18"/>
      <c r="G2" s="18"/>
      <c r="H2" s="18"/>
    </row>
    <row r="4" spans="1:8" x14ac:dyDescent="0.25">
      <c r="A4" s="6" t="s">
        <v>130</v>
      </c>
      <c r="D4" s="6" t="s">
        <v>131</v>
      </c>
    </row>
    <row r="5" spans="1:8" ht="30" x14ac:dyDescent="0.25">
      <c r="A5" s="1" t="s">
        <v>132</v>
      </c>
      <c r="B5" s="7">
        <v>200</v>
      </c>
      <c r="C5" s="1"/>
      <c r="D5" s="1" t="s">
        <v>3</v>
      </c>
      <c r="E5" t="s">
        <v>133</v>
      </c>
      <c r="F5" t="s">
        <v>9</v>
      </c>
      <c r="G5" t="s">
        <v>2</v>
      </c>
    </row>
    <row r="6" spans="1:8" x14ac:dyDescent="0.25">
      <c r="A6" s="8" t="s">
        <v>134</v>
      </c>
      <c r="B6" s="9">
        <v>0.7</v>
      </c>
      <c r="D6" t="str">
        <f>Summary_All_Codes!B5</f>
        <v>99453</v>
      </c>
      <c r="E6" s="10">
        <f>Summary_All_Codes!F5</f>
        <v>21.27</v>
      </c>
      <c r="F6" s="10">
        <f>Summary_All_Codes!H5</f>
        <v>17.39</v>
      </c>
      <c r="G6" t="str">
        <f>Summary_All_Codes!A5</f>
        <v>RPM</v>
      </c>
    </row>
    <row r="7" spans="1:8" x14ac:dyDescent="0.25">
      <c r="A7" s="8" t="s">
        <v>135</v>
      </c>
      <c r="B7" s="9">
        <v>0.2</v>
      </c>
      <c r="D7" t="str">
        <f>Summary_All_Codes!B6</f>
        <v>99454</v>
      </c>
      <c r="E7" s="10">
        <f>Summary_All_Codes!F6</f>
        <v>51.88</v>
      </c>
      <c r="F7" s="10">
        <f>Summary_All_Codes!H6</f>
        <v>45.14</v>
      </c>
      <c r="G7" t="str">
        <f>Summary_All_Codes!A6</f>
        <v>RPM</v>
      </c>
    </row>
    <row r="8" spans="1:8" x14ac:dyDescent="0.25">
      <c r="A8" s="8" t="s">
        <v>136</v>
      </c>
      <c r="B8" s="11">
        <v>50</v>
      </c>
      <c r="D8" t="str">
        <f>Summary_All_Codes!B7</f>
        <v>99457</v>
      </c>
      <c r="E8" s="10">
        <f>Summary_All_Codes!F7</f>
        <v>50.88</v>
      </c>
      <c r="F8" s="10">
        <f>Summary_All_Codes!H7</f>
        <v>43.92</v>
      </c>
      <c r="G8" t="str">
        <f>Summary_All_Codes!A7</f>
        <v>RPM</v>
      </c>
    </row>
    <row r="9" spans="1:8" x14ac:dyDescent="0.25">
      <c r="A9" s="8" t="s">
        <v>137</v>
      </c>
      <c r="B9" s="11">
        <v>300</v>
      </c>
      <c r="D9" t="str">
        <f>Summary_All_Codes!B8</f>
        <v>99458</v>
      </c>
      <c r="E9" s="10">
        <f>Summary_All_Codes!F8</f>
        <v>40.53</v>
      </c>
      <c r="F9" s="10">
        <f>Summary_All_Codes!H8</f>
        <v>35.69</v>
      </c>
      <c r="G9" t="str">
        <f>Summary_All_Codes!A8</f>
        <v>RPM</v>
      </c>
    </row>
    <row r="10" spans="1:8" x14ac:dyDescent="0.25">
      <c r="A10" s="8" t="s">
        <v>138</v>
      </c>
      <c r="B10" s="9">
        <v>0.8</v>
      </c>
      <c r="D10" t="str">
        <f>Summary_All_Codes!B9</f>
        <v>99091</v>
      </c>
      <c r="E10" s="10">
        <f>Summary_All_Codes!F9</f>
        <v>53.89</v>
      </c>
      <c r="F10" s="10">
        <f>Summary_All_Codes!H9</f>
        <v>48.8</v>
      </c>
      <c r="G10" t="str">
        <f>Summary_All_Codes!A9</f>
        <v>RPM</v>
      </c>
    </row>
    <row r="11" spans="1:8" x14ac:dyDescent="0.25">
      <c r="A11" s="8" t="s">
        <v>139</v>
      </c>
      <c r="B11" s="9">
        <v>0.3</v>
      </c>
      <c r="D11" t="str">
        <f>Summary_All_Codes!B10</f>
        <v>99490</v>
      </c>
      <c r="E11" s="10">
        <f>Summary_All_Codes!F10</f>
        <v>64.58</v>
      </c>
      <c r="F11" s="10">
        <f>Summary_All_Codes!H10</f>
        <v>0</v>
      </c>
      <c r="G11" t="str">
        <f>Summary_All_Codes!A10</f>
        <v>CCM</v>
      </c>
    </row>
    <row r="12" spans="1:8" x14ac:dyDescent="0.25">
      <c r="A12" s="8" t="s">
        <v>140</v>
      </c>
      <c r="B12" s="11">
        <v>40</v>
      </c>
      <c r="D12" t="str">
        <f>Summary_All_Codes!B11</f>
        <v>99439</v>
      </c>
      <c r="E12" s="10">
        <f>Summary_All_Codes!F11</f>
        <v>49.33</v>
      </c>
      <c r="F12" s="10">
        <f>Summary_All_Codes!H11</f>
        <v>0</v>
      </c>
      <c r="G12" t="str">
        <f>Summary_All_Codes!A11</f>
        <v>CCM</v>
      </c>
    </row>
    <row r="13" spans="1:8" x14ac:dyDescent="0.25">
      <c r="A13" s="8" t="s">
        <v>141</v>
      </c>
      <c r="B13" s="9">
        <v>0.35</v>
      </c>
      <c r="D13" t="str">
        <f>Summary_All_Codes!B12</f>
        <v>99491</v>
      </c>
      <c r="E13" s="10">
        <f>Summary_All_Codes!F12</f>
        <v>87.18</v>
      </c>
      <c r="F13" s="10">
        <f>Summary_All_Codes!H12</f>
        <v>0</v>
      </c>
      <c r="G13" t="str">
        <f>Summary_All_Codes!A12</f>
        <v>CCM</v>
      </c>
    </row>
    <row r="14" spans="1:8" x14ac:dyDescent="0.25">
      <c r="A14" s="8" t="s">
        <v>142</v>
      </c>
      <c r="B14" s="11">
        <v>5000</v>
      </c>
      <c r="D14" t="str">
        <f>Summary_All_Codes!B13</f>
        <v>99437</v>
      </c>
      <c r="E14" s="10">
        <f>Summary_All_Codes!F13</f>
        <v>61.58</v>
      </c>
      <c r="F14" s="10">
        <f>Summary_All_Codes!H13</f>
        <v>0</v>
      </c>
      <c r="G14" t="str">
        <f>Summary_All_Codes!A13</f>
        <v>CCM</v>
      </c>
    </row>
    <row r="15" spans="1:8" x14ac:dyDescent="0.25">
      <c r="A15" s="8" t="s">
        <v>143</v>
      </c>
      <c r="B15" s="11">
        <v>8</v>
      </c>
      <c r="D15" t="str">
        <f>Summary_All_Codes!B14</f>
        <v>99487</v>
      </c>
      <c r="E15" s="10">
        <f>Summary_All_Codes!F14</f>
        <v>141.41</v>
      </c>
      <c r="F15" s="10">
        <f>Summary_All_Codes!H14</f>
        <v>0</v>
      </c>
      <c r="G15" t="str">
        <f>Summary_All_Codes!A14</f>
        <v>CCM</v>
      </c>
    </row>
    <row r="16" spans="1:8" x14ac:dyDescent="0.25">
      <c r="A16" s="8" t="s">
        <v>144</v>
      </c>
      <c r="B16" s="9">
        <v>0.15</v>
      </c>
      <c r="D16" t="str">
        <f>Summary_All_Codes!B15</f>
        <v>99489</v>
      </c>
      <c r="E16" s="10">
        <f>Summary_All_Codes!F15</f>
        <v>76.61</v>
      </c>
      <c r="F16" s="10">
        <f>Summary_All_Codes!H15</f>
        <v>0</v>
      </c>
      <c r="G16" t="str">
        <f>Summary_All_Codes!A15</f>
        <v>CCM</v>
      </c>
    </row>
    <row r="17" spans="1:7" x14ac:dyDescent="0.25">
      <c r="D17" t="str">
        <f>Summary_All_Codes!B16</f>
        <v>99495</v>
      </c>
      <c r="E17" s="10">
        <f>Summary_All_Codes!F16</f>
        <v>215.9</v>
      </c>
      <c r="F17" s="10">
        <f>Summary_All_Codes!H16</f>
        <v>0</v>
      </c>
      <c r="G17" t="str">
        <f>Summary_All_Codes!A16</f>
        <v>TCM</v>
      </c>
    </row>
    <row r="18" spans="1:7" x14ac:dyDescent="0.25">
      <c r="D18" t="str">
        <f>Summary_All_Codes!B17</f>
        <v>99496</v>
      </c>
      <c r="E18" s="10">
        <f>Summary_All_Codes!F17</f>
        <v>293.27999999999997</v>
      </c>
      <c r="F18" s="10">
        <f>Summary_All_Codes!H17</f>
        <v>0</v>
      </c>
      <c r="G18" t="str">
        <f>Summary_All_Codes!A17</f>
        <v>TCM</v>
      </c>
    </row>
    <row r="21" spans="1:7" x14ac:dyDescent="0.25">
      <c r="A21" s="6" t="s">
        <v>145</v>
      </c>
    </row>
    <row r="22" spans="1:7" x14ac:dyDescent="0.25">
      <c r="A22" s="1" t="s">
        <v>146</v>
      </c>
      <c r="B22" s="1" t="s">
        <v>147</v>
      </c>
      <c r="C22" s="1" t="s">
        <v>148</v>
      </c>
      <c r="D22" s="1" t="s">
        <v>149</v>
      </c>
      <c r="E22" s="1" t="s">
        <v>150</v>
      </c>
      <c r="F22" s="1" t="s">
        <v>80</v>
      </c>
    </row>
    <row r="23" spans="1:7" ht="30" x14ac:dyDescent="0.25">
      <c r="A23" s="2" t="s">
        <v>151</v>
      </c>
      <c r="B23" s="2" t="s">
        <v>152</v>
      </c>
      <c r="C23" s="12">
        <f>$B$5*12</f>
        <v>2400</v>
      </c>
      <c r="D23" s="3">
        <f>$E$7</f>
        <v>51.88</v>
      </c>
      <c r="E23" s="3">
        <f t="shared" ref="E23:E31" si="0">C23*D23</f>
        <v>124512</v>
      </c>
      <c r="F23" s="2" t="s">
        <v>153</v>
      </c>
    </row>
    <row r="24" spans="1:7" ht="45" x14ac:dyDescent="0.25">
      <c r="A24" s="2" t="s">
        <v>151</v>
      </c>
      <c r="B24" s="2" t="s">
        <v>154</v>
      </c>
      <c r="C24" s="12">
        <f>$B$5*$B$6*12</f>
        <v>1680</v>
      </c>
      <c r="D24" s="3">
        <f>$E$8</f>
        <v>50.88</v>
      </c>
      <c r="E24" s="3">
        <f t="shared" si="0"/>
        <v>85478.400000000009</v>
      </c>
      <c r="F24" s="2" t="s">
        <v>155</v>
      </c>
    </row>
    <row r="25" spans="1:7" ht="30" x14ac:dyDescent="0.25">
      <c r="A25" s="2" t="s">
        <v>151</v>
      </c>
      <c r="B25" s="2" t="s">
        <v>156</v>
      </c>
      <c r="C25" s="12">
        <f>$B$5*$B$7*12</f>
        <v>480</v>
      </c>
      <c r="D25" s="3">
        <f>$E$9</f>
        <v>40.53</v>
      </c>
      <c r="E25" s="3">
        <f t="shared" si="0"/>
        <v>19454.400000000001</v>
      </c>
      <c r="F25" s="2" t="s">
        <v>157</v>
      </c>
    </row>
    <row r="26" spans="1:7" x14ac:dyDescent="0.25">
      <c r="A26" s="2" t="s">
        <v>151</v>
      </c>
      <c r="B26" s="2" t="s">
        <v>158</v>
      </c>
      <c r="C26" s="12">
        <f>$B$8*12</f>
        <v>600</v>
      </c>
      <c r="D26" s="3">
        <f>$E$6</f>
        <v>21.27</v>
      </c>
      <c r="E26" s="3">
        <f t="shared" si="0"/>
        <v>12762</v>
      </c>
      <c r="F26" s="2" t="s">
        <v>159</v>
      </c>
    </row>
    <row r="27" spans="1:7" x14ac:dyDescent="0.25">
      <c r="A27" s="2" t="s">
        <v>151</v>
      </c>
      <c r="B27" s="2" t="s">
        <v>160</v>
      </c>
      <c r="C27" s="12">
        <f>$B$9*$B$10*12</f>
        <v>2880</v>
      </c>
      <c r="D27" s="3">
        <f>$E$11</f>
        <v>64.58</v>
      </c>
      <c r="E27" s="3">
        <f t="shared" si="0"/>
        <v>185990.39999999999</v>
      </c>
      <c r="F27" s="2"/>
    </row>
    <row r="28" spans="1:7" ht="30" x14ac:dyDescent="0.25">
      <c r="A28" s="2" t="s">
        <v>151</v>
      </c>
      <c r="B28" s="2" t="s">
        <v>161</v>
      </c>
      <c r="C28" s="12">
        <f>$B$9*$B$11*12</f>
        <v>1080</v>
      </c>
      <c r="D28" s="3">
        <f>$E$12</f>
        <v>49.33</v>
      </c>
      <c r="E28" s="3">
        <f t="shared" si="0"/>
        <v>53276.4</v>
      </c>
      <c r="F28" s="2" t="s">
        <v>162</v>
      </c>
    </row>
    <row r="29" spans="1:7" x14ac:dyDescent="0.25">
      <c r="A29" s="2" t="s">
        <v>151</v>
      </c>
      <c r="B29" s="2" t="s">
        <v>163</v>
      </c>
      <c r="C29" s="12">
        <f>$B$12*(1-$B$13)*12</f>
        <v>312</v>
      </c>
      <c r="D29" s="3">
        <f>$E$17</f>
        <v>215.9</v>
      </c>
      <c r="E29" s="3">
        <f t="shared" si="0"/>
        <v>67360.800000000003</v>
      </c>
      <c r="F29" s="2" t="s">
        <v>164</v>
      </c>
    </row>
    <row r="30" spans="1:7" x14ac:dyDescent="0.25">
      <c r="A30" s="2" t="s">
        <v>151</v>
      </c>
      <c r="B30" s="2" t="s">
        <v>165</v>
      </c>
      <c r="C30" s="12">
        <f>$B$12*$B$13*12</f>
        <v>168</v>
      </c>
      <c r="D30" s="3">
        <f>$E$18</f>
        <v>293.27999999999997</v>
      </c>
      <c r="E30" s="3">
        <f t="shared" si="0"/>
        <v>49271.039999999994</v>
      </c>
      <c r="F30" s="2" t="s">
        <v>164</v>
      </c>
    </row>
    <row r="31" spans="1:7" x14ac:dyDescent="0.25">
      <c r="A31" s="2" t="s">
        <v>166</v>
      </c>
      <c r="B31" s="2" t="s">
        <v>167</v>
      </c>
      <c r="C31" s="12">
        <f>$B$14*$B$16*12</f>
        <v>9000</v>
      </c>
      <c r="D31" s="3">
        <f>$B$15</f>
        <v>8</v>
      </c>
      <c r="E31" s="3">
        <f t="shared" si="0"/>
        <v>72000</v>
      </c>
      <c r="F31" s="2" t="s">
        <v>168</v>
      </c>
    </row>
    <row r="32" spans="1:7" x14ac:dyDescent="0.25">
      <c r="A32" s="13" t="s">
        <v>169</v>
      </c>
      <c r="B32" s="2"/>
      <c r="C32" s="2"/>
      <c r="D32" s="2"/>
      <c r="E32" s="14">
        <f>SUM(E23:E31)</f>
        <v>670105.44000000006</v>
      </c>
      <c r="F32" s="2"/>
    </row>
  </sheetData>
  <mergeCells count="2">
    <mergeCell ref="A2:H2"/>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4"/>
  <sheetViews>
    <sheetView workbookViewId="0"/>
  </sheetViews>
  <sheetFormatPr defaultRowHeight="15" x14ac:dyDescent="0.25"/>
  <cols>
    <col min="1" max="1" width="120" customWidth="1"/>
  </cols>
  <sheetData>
    <row r="1" spans="1:1" ht="21" x14ac:dyDescent="0.35">
      <c r="A1" s="4" t="s">
        <v>170</v>
      </c>
    </row>
    <row r="2" spans="1:1" x14ac:dyDescent="0.25">
      <c r="A2" t="s">
        <v>171</v>
      </c>
    </row>
    <row r="3" spans="1:1" x14ac:dyDescent="0.25">
      <c r="A3" s="15" t="s">
        <v>172</v>
      </c>
    </row>
    <row r="4" spans="1:1" x14ac:dyDescent="0.25">
      <c r="A4" s="16" t="s">
        <v>173</v>
      </c>
    </row>
    <row r="5" spans="1:1" x14ac:dyDescent="0.25">
      <c r="A5" t="s">
        <v>174</v>
      </c>
    </row>
    <row r="6" spans="1:1" x14ac:dyDescent="0.25">
      <c r="A6" t="s">
        <v>175</v>
      </c>
    </row>
    <row r="7" spans="1:1" x14ac:dyDescent="0.25">
      <c r="A7" s="15" t="s">
        <v>176</v>
      </c>
    </row>
    <row r="8" spans="1:1" x14ac:dyDescent="0.25">
      <c r="A8" s="16" t="s">
        <v>177</v>
      </c>
    </row>
    <row r="9" spans="1:1" x14ac:dyDescent="0.25">
      <c r="A9" t="s">
        <v>178</v>
      </c>
    </row>
    <row r="10" spans="1:1" x14ac:dyDescent="0.25">
      <c r="A10" t="s">
        <v>179</v>
      </c>
    </row>
    <row r="11" spans="1:1" x14ac:dyDescent="0.25">
      <c r="A11" t="s">
        <v>180</v>
      </c>
    </row>
    <row r="12" spans="1:1" x14ac:dyDescent="0.25">
      <c r="A12" s="15" t="s">
        <v>181</v>
      </c>
    </row>
    <row r="13" spans="1:1" x14ac:dyDescent="0.25">
      <c r="A13" t="s">
        <v>182</v>
      </c>
    </row>
    <row r="14" spans="1:1" ht="30" x14ac:dyDescent="0.25">
      <c r="A14" s="16"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Summary_All_Codes</vt:lpstr>
      <vt:lpstr>Medicare_2026_SD</vt:lpstr>
      <vt:lpstr>SD_Medicaid_FFS</vt:lpstr>
      <vt:lpstr>Comparison_Charts</vt:lpstr>
      <vt:lpstr>Medicaid_Monetization_Map</vt:lpstr>
      <vt:lpstr>Revenue_Model_2026</vt:lpstr>
      <vt:lpstr>Notes_Sources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Marc Poulshock</cp:lastModifiedBy>
  <dcterms:created xsi:type="dcterms:W3CDTF">2026-01-11T20:02:01Z</dcterms:created>
  <dcterms:modified xsi:type="dcterms:W3CDTF">2026-01-11T20:36:59Z</dcterms:modified>
</cp:coreProperties>
</file>